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671" activeTab="0"/>
  </bookViews>
  <sheets>
    <sheet name="PCB SPEC" sheetId="1" r:id="rId1"/>
  </sheets>
  <definedNames>
    <definedName name="_xlnm.Print_Area" localSheetId="0">'PCB SPEC'!$A$1:$F$144</definedName>
  </definedNames>
  <calcPr fullCalcOnLoad="1"/>
</workbook>
</file>

<file path=xl/sharedStrings.xml><?xml version="1.0" encoding="utf-8"?>
<sst xmlns="http://schemas.openxmlformats.org/spreadsheetml/2006/main" count="175" uniqueCount="114">
  <si>
    <t>Слой печатной платы</t>
  </si>
  <si>
    <t>PCB Specification</t>
  </si>
  <si>
    <t>Layers order:</t>
  </si>
  <si>
    <t>Слой16</t>
  </si>
  <si>
    <t>Слой15</t>
  </si>
  <si>
    <t>Слой14</t>
  </si>
  <si>
    <t>Слой13</t>
  </si>
  <si>
    <t>Слой1</t>
  </si>
  <si>
    <t>Слой2</t>
  </si>
  <si>
    <t>Слой3</t>
  </si>
  <si>
    <t>Слой4</t>
  </si>
  <si>
    <t>Слой5</t>
  </si>
  <si>
    <t>Слой6</t>
  </si>
  <si>
    <t>Слой7</t>
  </si>
  <si>
    <t>Слой8</t>
  </si>
  <si>
    <t>Слой9</t>
  </si>
  <si>
    <t>Слой10</t>
  </si>
  <si>
    <t>Слой11</t>
  </si>
  <si>
    <t>диэлектрик</t>
  </si>
  <si>
    <t>Part Number / Name</t>
  </si>
  <si>
    <t>No of Layers</t>
  </si>
  <si>
    <t xml:space="preserve">Finished Thickness </t>
  </si>
  <si>
    <t>Circuits per panel</t>
  </si>
  <si>
    <t>Panelised</t>
  </si>
  <si>
    <t>Soldermask</t>
  </si>
  <si>
    <t>Color</t>
  </si>
  <si>
    <t>Silkscreen</t>
  </si>
  <si>
    <t>Material Type</t>
  </si>
  <si>
    <t>Finished Copper thickness outer layers</t>
  </si>
  <si>
    <t>Copper thickness Inner layers</t>
  </si>
  <si>
    <t>Edge connectors</t>
  </si>
  <si>
    <t>Plugged holes</t>
  </si>
  <si>
    <t>Holes for Pressfit</t>
  </si>
  <si>
    <t>Hole diameters for Pressfit</t>
  </si>
  <si>
    <t>Electrical Test</t>
  </si>
  <si>
    <t>V-cut</t>
  </si>
  <si>
    <t>No of Holes</t>
  </si>
  <si>
    <t>There are hole diameters in all drill files</t>
  </si>
  <si>
    <t>Delivery</t>
  </si>
  <si>
    <t>milling contours</t>
  </si>
  <si>
    <t>Hole diameters for Plugging</t>
  </si>
  <si>
    <t>Plugging holes by</t>
  </si>
  <si>
    <t>Logo of manufacturer and UL-code</t>
  </si>
  <si>
    <t>PCB Thickness</t>
  </si>
  <si>
    <t xml:space="preserve"> mm</t>
  </si>
  <si>
    <t>*.brd-pl</t>
  </si>
  <si>
    <t>Plated PCB contour</t>
  </si>
  <si>
    <t>*.mil-pl</t>
  </si>
  <si>
    <t>PLATED milling contours</t>
  </si>
  <si>
    <t>Processing of PCB contour</t>
  </si>
  <si>
    <t>Logo of manufacturer</t>
  </si>
  <si>
    <t>Apply marking</t>
  </si>
  <si>
    <t>UL Logo</t>
  </si>
  <si>
    <t>Data code</t>
  </si>
  <si>
    <t>Customer P/N</t>
  </si>
  <si>
    <t>Unique PCB number for every board</t>
  </si>
  <si>
    <t>Warpage, %</t>
  </si>
  <si>
    <t>&lt;</t>
  </si>
  <si>
    <t>NOT allowed</t>
  </si>
  <si>
    <t>Min trace width / Min trace gap, mm</t>
  </si>
  <si>
    <t>X-out units</t>
  </si>
  <si>
    <t>mm ±10%</t>
  </si>
  <si>
    <t>"RoHS" mark</t>
  </si>
  <si>
    <t>Countersink on Top side</t>
  </si>
  <si>
    <t>Сarbon ink</t>
  </si>
  <si>
    <t>Yes, top side</t>
  </si>
  <si>
    <t>Peelable solder mask</t>
  </si>
  <si>
    <t>Yes, Bottom side</t>
  </si>
  <si>
    <t>NO</t>
  </si>
  <si>
    <t>0,125 / 0,125</t>
  </si>
  <si>
    <t>Rigid PCB</t>
  </si>
  <si>
    <t>top</t>
  </si>
  <si>
    <t>Smallest hole size</t>
  </si>
  <si>
    <t>finishing</t>
  </si>
  <si>
    <t>No</t>
  </si>
  <si>
    <t>Yes</t>
  </si>
  <si>
    <t>Thickness of cooper plating must be &gt;=25 um</t>
  </si>
  <si>
    <t>Soldermask class H according with standard IPC-SM-840C!</t>
  </si>
  <si>
    <t>Class - 3  according to IPC-A-600H&amp;IPC-6012B</t>
  </si>
  <si>
    <t>Don't remove any stubs!</t>
  </si>
  <si>
    <t>Impedance control test:</t>
  </si>
  <si>
    <t>L1, L2  -  0,413mm   Z0=50 OHM±10%</t>
  </si>
  <si>
    <r>
      <t xml:space="preserve">L3, L4  -  0,152mm/0,282mm Zd=100 OHM </t>
    </r>
    <r>
      <rPr>
        <b/>
        <u val="single"/>
        <sz val="14"/>
        <rFont val="Arial"/>
        <family val="2"/>
      </rPr>
      <t>±10%</t>
    </r>
  </si>
  <si>
    <t>vcut</t>
  </si>
  <si>
    <t>mill</t>
  </si>
  <si>
    <t>The thickness of dielectric must be approximately constant.</t>
  </si>
  <si>
    <t>mst</t>
  </si>
  <si>
    <t>V-cut processing according to the figure below</t>
  </si>
  <si>
    <t>Tolerance for line width for outer layers should be +/-20 um , This is RF board and this is request is very important.</t>
  </si>
  <si>
    <t>Актуально для АлмазСП</t>
  </si>
  <si>
    <t>Edge connector should be processed under a socket!</t>
  </si>
  <si>
    <t>краевой соединитель под соккет</t>
  </si>
  <si>
    <t xml:space="preserve">  для Пантеса не скрывать!!</t>
  </si>
  <si>
    <t>tolerance for PTH0,2mm - 1,0mm  (-0,1mm)      
tolerance for PTH &gt; 1,0mm  (+0,05mm/-0,15mm)      
tolerance for NPTH   (+/- 0,1mm)</t>
  </si>
  <si>
    <t>Attention!!! Printed circuit board has half-plated holes!</t>
  </si>
  <si>
    <t>we need silicone fillet!!!</t>
  </si>
  <si>
    <t>countersink_top</t>
  </si>
  <si>
    <t>See figure below</t>
  </si>
  <si>
    <t>White</t>
  </si>
  <si>
    <t>brd</t>
  </si>
  <si>
    <t>*.TPL</t>
  </si>
  <si>
    <t>plated end</t>
  </si>
  <si>
    <t>1oz/35micron</t>
  </si>
  <si>
    <t>Plated edges</t>
  </si>
  <si>
    <t>HASL(PbSn)</t>
  </si>
  <si>
    <t>Surface Finish</t>
  </si>
  <si>
    <t>slt</t>
  </si>
  <si>
    <t>Panel size</t>
  </si>
  <si>
    <t>in panels</t>
  </si>
  <si>
    <t>Yes/no</t>
  </si>
  <si>
    <t>*.drl</t>
  </si>
  <si>
    <t>V2</t>
  </si>
  <si>
    <t>(web = 0.6 мм)</t>
  </si>
  <si>
    <t>Alum 1 W/K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</si>
</sst>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b/>
      <sz val="10"/>
      <color indexed="56"/>
      <name val="Arial Cyr"/>
      <family val="2"/>
    </font>
    <font>
      <sz val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 Cyr"/>
      <family val="2"/>
    </font>
    <font>
      <sz val="10.5"/>
      <name val="Times New Roman"/>
      <family val="1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sz val="28"/>
      <name val="Arial Cyr"/>
      <family val="0"/>
    </font>
    <font>
      <sz val="8"/>
      <name val="Arial Cyr"/>
      <family val="0"/>
    </font>
    <font>
      <b/>
      <sz val="14"/>
      <color indexed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 Cyr"/>
      <family val="0"/>
    </font>
    <font>
      <sz val="20"/>
      <color indexed="9"/>
      <name val="Arial"/>
      <family val="2"/>
    </font>
    <font>
      <b/>
      <sz val="24"/>
      <color indexed="10"/>
      <name val="Arial"/>
      <family val="2"/>
    </font>
    <font>
      <b/>
      <sz val="24"/>
      <color indexed="10"/>
      <name val="Arial Cyr"/>
      <family val="0"/>
    </font>
    <font>
      <b/>
      <sz val="2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Arial Cyr"/>
      <family val="0"/>
    </font>
    <font>
      <b/>
      <sz val="20"/>
      <color indexed="9"/>
      <name val="Arial"/>
      <family val="2"/>
    </font>
    <font>
      <sz val="20"/>
      <color indexed="9"/>
      <name val="Arial Cyr"/>
      <family val="0"/>
    </font>
    <font>
      <b/>
      <sz val="28"/>
      <name val="Arial"/>
      <family val="2"/>
    </font>
    <font>
      <b/>
      <sz val="12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10" fillId="32" borderId="0" xfId="0" applyFont="1" applyFill="1" applyAlignment="1">
      <alignment horizontal="left"/>
    </xf>
    <xf numFmtId="0" fontId="5" fillId="32" borderId="0" xfId="0" applyFont="1" applyFill="1" applyBorder="1" applyAlignment="1">
      <alignment horizontal="left" vertical="center" wrapText="1"/>
    </xf>
    <xf numFmtId="0" fontId="14" fillId="32" borderId="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/>
    </xf>
    <xf numFmtId="0" fontId="14" fillId="32" borderId="11" xfId="0" applyFont="1" applyFill="1" applyBorder="1" applyAlignment="1">
      <alignment horizontal="left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left" vertic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11" fillId="32" borderId="19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right" vertical="center" wrapText="1"/>
    </xf>
    <xf numFmtId="0" fontId="10" fillId="32" borderId="20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0" fontId="10" fillId="32" borderId="17" xfId="0" applyFont="1" applyFill="1" applyBorder="1" applyAlignment="1">
      <alignment vertical="center"/>
    </xf>
    <xf numFmtId="0" fontId="10" fillId="32" borderId="22" xfId="0" applyFont="1" applyFill="1" applyBorder="1" applyAlignment="1" applyProtection="1">
      <alignment vertical="center"/>
      <protection/>
    </xf>
    <xf numFmtId="0" fontId="6" fillId="32" borderId="16" xfId="0" applyFont="1" applyFill="1" applyBorder="1" applyAlignment="1" applyProtection="1">
      <alignment vertical="center"/>
      <protection/>
    </xf>
    <xf numFmtId="0" fontId="13" fillId="32" borderId="21" xfId="0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0" fillId="32" borderId="22" xfId="0" applyFont="1" applyFill="1" applyBorder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10" fillId="32" borderId="2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left" vertical="center"/>
    </xf>
    <xf numFmtId="10" fontId="18" fillId="33" borderId="23" xfId="0" applyNumberFormat="1" applyFont="1" applyFill="1" applyBorder="1" applyAlignment="1">
      <alignment horizontal="left" vertical="center"/>
    </xf>
    <xf numFmtId="0" fontId="10" fillId="32" borderId="24" xfId="0" applyFont="1" applyFill="1" applyBorder="1" applyAlignment="1">
      <alignment horizontal="left" vertical="center"/>
    </xf>
    <xf numFmtId="0" fontId="16" fillId="32" borderId="0" xfId="0" applyFont="1" applyFill="1" applyBorder="1" applyAlignment="1">
      <alignment horizontal="left" vertical="center"/>
    </xf>
    <xf numFmtId="0" fontId="10" fillId="32" borderId="25" xfId="0" applyFont="1" applyFill="1" applyBorder="1" applyAlignment="1">
      <alignment vertical="center"/>
    </xf>
    <xf numFmtId="0" fontId="0" fillId="32" borderId="26" xfId="0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3" borderId="28" xfId="0" applyFont="1" applyFill="1" applyBorder="1" applyAlignment="1">
      <alignment horizontal="right" vertical="center" wrapText="1"/>
    </xf>
    <xf numFmtId="49" fontId="0" fillId="33" borderId="27" xfId="0" applyNumberFormat="1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vertical="center" wrapText="1"/>
    </xf>
    <xf numFmtId="0" fontId="0" fillId="34" borderId="30" xfId="0" applyFont="1" applyFill="1" applyBorder="1" applyAlignment="1">
      <alignment horizontal="right" vertical="center" wrapText="1"/>
    </xf>
    <xf numFmtId="0" fontId="0" fillId="34" borderId="28" xfId="0" applyFont="1" applyFill="1" applyBorder="1" applyAlignment="1">
      <alignment vertical="center" wrapText="1"/>
    </xf>
    <xf numFmtId="0" fontId="11" fillId="32" borderId="20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horizontal="left" vertical="center"/>
    </xf>
    <xf numFmtId="0" fontId="10" fillId="32" borderId="32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vertical="center" wrapText="1"/>
    </xf>
    <xf numFmtId="49" fontId="0" fillId="32" borderId="0" xfId="0" applyNumberFormat="1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right" vertical="center" wrapText="1"/>
    </xf>
    <xf numFmtId="0" fontId="0" fillId="4" borderId="16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13" fillId="32" borderId="20" xfId="0" applyFont="1" applyFill="1" applyBorder="1" applyAlignment="1">
      <alignment horizontal="left" vertical="center"/>
    </xf>
    <xf numFmtId="0" fontId="13" fillId="32" borderId="27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13" fillId="32" borderId="20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1" fillId="32" borderId="33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left" vertical="center"/>
    </xf>
    <xf numFmtId="0" fontId="0" fillId="32" borderId="34" xfId="0" applyFont="1" applyFill="1" applyBorder="1" applyAlignment="1">
      <alignment horizontal="left"/>
    </xf>
    <xf numFmtId="0" fontId="0" fillId="32" borderId="35" xfId="0" applyFont="1" applyFill="1" applyBorder="1" applyAlignment="1">
      <alignment horizontal="left"/>
    </xf>
    <xf numFmtId="0" fontId="33" fillId="36" borderId="36" xfId="0" applyFont="1" applyFill="1" applyBorder="1" applyAlignment="1">
      <alignment horizontal="left"/>
    </xf>
    <xf numFmtId="0" fontId="34" fillId="36" borderId="34" xfId="0" applyFont="1" applyFill="1" applyBorder="1" applyAlignment="1">
      <alignment horizontal="left"/>
    </xf>
    <xf numFmtId="0" fontId="34" fillId="36" borderId="34" xfId="0" applyFont="1" applyFill="1" applyBorder="1" applyAlignment="1">
      <alignment horizontal="left"/>
    </xf>
    <xf numFmtId="0" fontId="34" fillId="36" borderId="35" xfId="0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13" fillId="32" borderId="0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34" fillId="36" borderId="0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49" fontId="0" fillId="33" borderId="27" xfId="0" applyNumberFormat="1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37" fillId="32" borderId="0" xfId="0" applyFont="1" applyFill="1" applyBorder="1" applyAlignment="1">
      <alignment horizontal="left"/>
    </xf>
    <xf numFmtId="0" fontId="37" fillId="32" borderId="0" xfId="0" applyFont="1" applyFill="1" applyBorder="1" applyAlignment="1">
      <alignment horizontal="left"/>
    </xf>
    <xf numFmtId="0" fontId="38" fillId="32" borderId="0" xfId="0" applyFont="1" applyFill="1" applyAlignment="1">
      <alignment horizontal="left" vertical="center"/>
    </xf>
    <xf numFmtId="0" fontId="39" fillId="32" borderId="0" xfId="0" applyFont="1" applyFill="1" applyAlignment="1">
      <alignment horizontal="left" vertical="center"/>
    </xf>
    <xf numFmtId="0" fontId="40" fillId="32" borderId="0" xfId="0" applyFont="1" applyFill="1" applyAlignment="1">
      <alignment horizontal="left" vertical="center"/>
    </xf>
    <xf numFmtId="0" fontId="41" fillId="32" borderId="0" xfId="0" applyFont="1" applyFill="1" applyAlignment="1">
      <alignment horizontal="left" vertical="center"/>
    </xf>
    <xf numFmtId="0" fontId="40" fillId="32" borderId="0" xfId="0" applyFont="1" applyFill="1" applyAlignment="1">
      <alignment horizontal="left" vertical="center"/>
    </xf>
    <xf numFmtId="49" fontId="42" fillId="33" borderId="27" xfId="0" applyNumberFormat="1" applyFont="1" applyFill="1" applyBorder="1" applyAlignment="1">
      <alignment horizontal="left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37" xfId="0" applyFont="1" applyFill="1" applyBorder="1" applyAlignment="1">
      <alignment horizontal="center" vertical="center" wrapText="1"/>
    </xf>
    <xf numFmtId="0" fontId="10" fillId="37" borderId="38" xfId="0" applyFont="1" applyFill="1" applyBorder="1" applyAlignment="1">
      <alignment horizontal="left" vertical="center" wrapText="1"/>
    </xf>
    <xf numFmtId="0" fontId="10" fillId="37" borderId="39" xfId="0" applyFont="1" applyFill="1" applyBorder="1" applyAlignment="1">
      <alignment horizontal="left" vertical="center"/>
    </xf>
    <xf numFmtId="0" fontId="10" fillId="37" borderId="4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/>
    </xf>
    <xf numFmtId="0" fontId="10" fillId="37" borderId="20" xfId="0" applyFont="1" applyFill="1" applyBorder="1" applyAlignment="1">
      <alignment horizontal="left" vertical="center"/>
    </xf>
    <xf numFmtId="0" fontId="10" fillId="37" borderId="27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left" vertical="center" wrapText="1"/>
    </xf>
    <xf numFmtId="0" fontId="9" fillId="37" borderId="23" xfId="0" applyFont="1" applyFill="1" applyBorder="1" applyAlignment="1">
      <alignment horizontal="left" vertical="center"/>
    </xf>
    <xf numFmtId="0" fontId="0" fillId="37" borderId="27" xfId="0" applyFont="1" applyFill="1" applyBorder="1" applyAlignment="1">
      <alignment horizontal="left" vertical="center"/>
    </xf>
    <xf numFmtId="49" fontId="0" fillId="37" borderId="27" xfId="0" applyNumberFormat="1" applyFont="1" applyFill="1" applyBorder="1" applyAlignment="1">
      <alignment horizontal="left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right" vertical="center"/>
    </xf>
    <xf numFmtId="0" fontId="0" fillId="37" borderId="27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right" vertical="center" wrapText="1"/>
    </xf>
    <xf numFmtId="0" fontId="0" fillId="39" borderId="32" xfId="0" applyFont="1" applyFill="1" applyBorder="1" applyAlignment="1">
      <alignment vertical="center"/>
    </xf>
    <xf numFmtId="0" fontId="0" fillId="39" borderId="32" xfId="0" applyFont="1" applyFill="1" applyBorder="1" applyAlignment="1">
      <alignment vertical="center" wrapText="1"/>
    </xf>
    <xf numFmtId="0" fontId="0" fillId="39" borderId="27" xfId="0" applyFont="1" applyFill="1" applyBorder="1" applyAlignment="1">
      <alignment horizontal="right" vertical="center" wrapText="1"/>
    </xf>
    <xf numFmtId="0" fontId="9" fillId="39" borderId="10" xfId="0" applyFont="1" applyFill="1" applyBorder="1" applyAlignment="1">
      <alignment horizontal="right" vertical="center"/>
    </xf>
    <xf numFmtId="183" fontId="20" fillId="39" borderId="42" xfId="0" applyNumberFormat="1" applyFont="1" applyFill="1" applyBorder="1" applyAlignment="1">
      <alignment horizontal="right" vertical="center"/>
    </xf>
    <xf numFmtId="0" fontId="2" fillId="39" borderId="15" xfId="0" applyFont="1" applyFill="1" applyBorder="1" applyAlignment="1">
      <alignment horizontal="left" vertical="center"/>
    </xf>
    <xf numFmtId="0" fontId="0" fillId="39" borderId="17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left" vertical="center"/>
    </xf>
    <xf numFmtId="0" fontId="11" fillId="37" borderId="43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11" fillId="37" borderId="45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46" xfId="0" applyFont="1" applyFill="1" applyBorder="1" applyAlignment="1" applyProtection="1">
      <alignment horizontal="left" vertical="center"/>
      <protection locked="0"/>
    </xf>
    <xf numFmtId="2" fontId="11" fillId="38" borderId="31" xfId="0" applyNumberFormat="1" applyFont="1" applyFill="1" applyBorder="1" applyAlignment="1" applyProtection="1">
      <alignment horizontal="right" vertical="center"/>
      <protection locked="0"/>
    </xf>
    <xf numFmtId="0" fontId="11" fillId="38" borderId="10" xfId="0" applyFont="1" applyFill="1" applyBorder="1" applyAlignment="1">
      <alignment horizontal="center" vertical="center" wrapText="1"/>
    </xf>
    <xf numFmtId="0" fontId="10" fillId="38" borderId="47" xfId="0" applyFont="1" applyFill="1" applyBorder="1" applyAlignment="1">
      <alignment horizontal="center" vertical="center"/>
    </xf>
    <xf numFmtId="0" fontId="11" fillId="38" borderId="48" xfId="0" applyFont="1" applyFill="1" applyBorder="1" applyAlignment="1">
      <alignment horizontal="center" vertical="center"/>
    </xf>
    <xf numFmtId="0" fontId="10" fillId="38" borderId="4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46" fillId="38" borderId="27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vertical="center"/>
    </xf>
    <xf numFmtId="0" fontId="10" fillId="38" borderId="27" xfId="0" applyFont="1" applyFill="1" applyBorder="1" applyAlignment="1">
      <alignment horizontal="left" vertical="center" indent="4"/>
    </xf>
    <xf numFmtId="0" fontId="13" fillId="32" borderId="24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1" fillId="32" borderId="24" xfId="0" applyFont="1" applyFill="1" applyBorder="1" applyAlignment="1">
      <alignment horizontal="left"/>
    </xf>
    <xf numFmtId="0" fontId="28" fillId="32" borderId="0" xfId="0" applyFont="1" applyFill="1" applyBorder="1" applyAlignment="1">
      <alignment horizontal="left"/>
    </xf>
    <xf numFmtId="0" fontId="29" fillId="32" borderId="0" xfId="0" applyFont="1" applyFill="1" applyBorder="1" applyAlignment="1">
      <alignment horizontal="left"/>
    </xf>
    <xf numFmtId="0" fontId="29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29" fillId="32" borderId="24" xfId="0" applyFont="1" applyFill="1" applyBorder="1" applyAlignment="1">
      <alignment horizontal="left"/>
    </xf>
    <xf numFmtId="0" fontId="30" fillId="32" borderId="2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25" fillId="32" borderId="24" xfId="0" applyFont="1" applyFill="1" applyBorder="1" applyAlignment="1">
      <alignment horizontal="left"/>
    </xf>
    <xf numFmtId="0" fontId="26" fillId="32" borderId="24" xfId="0" applyFont="1" applyFill="1" applyBorder="1" applyAlignment="1">
      <alignment horizontal="left"/>
    </xf>
    <xf numFmtId="0" fontId="27" fillId="32" borderId="0" xfId="0" applyFont="1" applyFill="1" applyBorder="1" applyAlignment="1">
      <alignment horizontal="left"/>
    </xf>
    <xf numFmtId="0" fontId="35" fillId="36" borderId="24" xfId="0" applyFont="1" applyFill="1" applyBorder="1" applyAlignment="1">
      <alignment horizontal="left"/>
    </xf>
    <xf numFmtId="0" fontId="36" fillId="32" borderId="24" xfId="0" applyFont="1" applyFill="1" applyBorder="1" applyAlignment="1">
      <alignment horizontal="left"/>
    </xf>
    <xf numFmtId="0" fontId="38" fillId="32" borderId="15" xfId="0" applyFont="1" applyFill="1" applyBorder="1" applyAlignment="1">
      <alignment horizontal="left" vertical="center"/>
    </xf>
    <xf numFmtId="0" fontId="3" fillId="32" borderId="24" xfId="42" applyFill="1" applyBorder="1" applyAlignment="1" applyProtection="1">
      <alignment horizontal="left"/>
      <protection/>
    </xf>
    <xf numFmtId="0" fontId="4" fillId="32" borderId="0" xfId="0" applyFont="1" applyFill="1" applyBorder="1" applyAlignment="1">
      <alignment horizontal="left"/>
    </xf>
    <xf numFmtId="0" fontId="10" fillId="38" borderId="38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10" fillId="32" borderId="32" xfId="0" applyFont="1" applyFill="1" applyBorder="1" applyAlignment="1">
      <alignment horizontal="left" vertical="center"/>
    </xf>
    <xf numFmtId="0" fontId="10" fillId="38" borderId="30" xfId="0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0" fontId="45" fillId="32" borderId="49" xfId="0" applyFont="1" applyFill="1" applyBorder="1" applyAlignment="1">
      <alignment horizontal="left" vertical="center"/>
    </xf>
    <xf numFmtId="0" fontId="12" fillId="32" borderId="50" xfId="0" applyFont="1" applyFill="1" applyBorder="1" applyAlignment="1">
      <alignment horizontal="left" vertical="center"/>
    </xf>
    <xf numFmtId="0" fontId="12" fillId="32" borderId="51" xfId="0" applyFont="1" applyFill="1" applyBorder="1" applyAlignment="1">
      <alignment horizontal="left" vertical="center"/>
    </xf>
    <xf numFmtId="0" fontId="12" fillId="32" borderId="24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15" xfId="0" applyFont="1" applyFill="1" applyBorder="1" applyAlignment="1">
      <alignment horizontal="left" vertical="center"/>
    </xf>
    <xf numFmtId="0" fontId="12" fillId="32" borderId="21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18" xfId="0" applyFont="1" applyFill="1" applyBorder="1" applyAlignment="1">
      <alignment horizontal="left" vertical="center"/>
    </xf>
    <xf numFmtId="0" fontId="43" fillId="36" borderId="49" xfId="0" applyFont="1" applyFill="1" applyBorder="1" applyAlignment="1">
      <alignment horizontal="left" vertical="center" wrapText="1"/>
    </xf>
    <xf numFmtId="0" fontId="44" fillId="36" borderId="50" xfId="0" applyFont="1" applyFill="1" applyBorder="1" applyAlignment="1">
      <alignment horizontal="left" vertical="center"/>
    </xf>
    <xf numFmtId="0" fontId="44" fillId="36" borderId="51" xfId="0" applyFont="1" applyFill="1" applyBorder="1" applyAlignment="1">
      <alignment horizontal="left" vertical="center"/>
    </xf>
    <xf numFmtId="49" fontId="0" fillId="34" borderId="27" xfId="0" applyNumberFormat="1" applyFont="1" applyFill="1" applyBorder="1" applyAlignment="1">
      <alignment horizontal="left" vertical="center" wrapText="1"/>
    </xf>
    <xf numFmtId="49" fontId="0" fillId="34" borderId="29" xfId="0" applyNumberFormat="1" applyFont="1" applyFill="1" applyBorder="1" applyAlignment="1">
      <alignment horizontal="left" vertical="center" wrapText="1"/>
    </xf>
    <xf numFmtId="0" fontId="10" fillId="38" borderId="2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15" fillId="39" borderId="17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49" xfId="0" applyFont="1" applyFill="1" applyBorder="1" applyAlignment="1">
      <alignment horizontal="center" vertical="top" wrapText="1"/>
    </xf>
    <xf numFmtId="0" fontId="23" fillId="0" borderId="50" xfId="0" applyFont="1" applyFill="1" applyBorder="1" applyAlignment="1">
      <alignment horizontal="center" vertical="top" wrapText="1"/>
    </xf>
    <xf numFmtId="0" fontId="23" fillId="0" borderId="51" xfId="0" applyFont="1" applyFill="1" applyBorder="1" applyAlignment="1">
      <alignment horizontal="center" vertical="top" wrapText="1"/>
    </xf>
    <xf numFmtId="0" fontId="13" fillId="32" borderId="24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49" fontId="0" fillId="34" borderId="27" xfId="0" applyNumberFormat="1" applyFont="1" applyFill="1" applyBorder="1" applyAlignment="1">
      <alignment horizontal="left" vertical="center" wrapText="1"/>
    </xf>
    <xf numFmtId="49" fontId="0" fillId="34" borderId="29" xfId="0" applyNumberFormat="1" applyFont="1" applyFill="1" applyBorder="1" applyAlignment="1">
      <alignment horizontal="left" vertical="center" wrapText="1"/>
    </xf>
    <xf numFmtId="49" fontId="0" fillId="34" borderId="53" xfId="0" applyNumberFormat="1" applyFont="1" applyFill="1" applyBorder="1" applyAlignment="1">
      <alignment horizontal="left" vertical="center" wrapText="1"/>
    </xf>
    <xf numFmtId="49" fontId="0" fillId="34" borderId="17" xfId="0" applyNumberFormat="1" applyFont="1" applyFill="1" applyBorder="1" applyAlignment="1">
      <alignment horizontal="left" vertical="center" wrapText="1"/>
    </xf>
    <xf numFmtId="49" fontId="0" fillId="34" borderId="53" xfId="0" applyNumberFormat="1" applyFont="1" applyFill="1" applyBorder="1" applyAlignment="1">
      <alignment horizontal="left" vertical="center" wrapText="1"/>
    </xf>
    <xf numFmtId="49" fontId="0" fillId="34" borderId="17" xfId="0" applyNumberFormat="1" applyFont="1" applyFill="1" applyBorder="1" applyAlignment="1">
      <alignment horizontal="left" vertical="center" wrapText="1"/>
    </xf>
    <xf numFmtId="0" fontId="14" fillId="32" borderId="26" xfId="0" applyFont="1" applyFill="1" applyBorder="1" applyAlignment="1">
      <alignment horizontal="left" vertical="center"/>
    </xf>
    <xf numFmtId="49" fontId="0" fillId="37" borderId="27" xfId="0" applyNumberFormat="1" applyFont="1" applyFill="1" applyBorder="1" applyAlignment="1">
      <alignment horizontal="left" vertical="center" wrapText="1"/>
    </xf>
    <xf numFmtId="49" fontId="0" fillId="37" borderId="53" xfId="0" applyNumberFormat="1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0" fillId="37" borderId="29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10" fillId="32" borderId="20" xfId="0" applyFont="1" applyFill="1" applyBorder="1" applyAlignment="1">
      <alignment vertical="center" wrapText="1"/>
    </xf>
    <xf numFmtId="0" fontId="10" fillId="32" borderId="27" xfId="0" applyFont="1" applyFill="1" applyBorder="1" applyAlignment="1">
      <alignment vertical="center" wrapText="1"/>
    </xf>
    <xf numFmtId="0" fontId="10" fillId="32" borderId="29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27" xfId="0" applyFont="1" applyFill="1" applyBorder="1" applyAlignment="1">
      <alignment horizontal="left" vertical="center" wrapText="1"/>
    </xf>
    <xf numFmtId="0" fontId="8" fillId="32" borderId="29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10" fillId="32" borderId="29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vertical="center"/>
    </xf>
    <xf numFmtId="0" fontId="10" fillId="32" borderId="27" xfId="0" applyFont="1" applyFill="1" applyBorder="1" applyAlignment="1">
      <alignment vertical="center"/>
    </xf>
    <xf numFmtId="0" fontId="10" fillId="32" borderId="29" xfId="0" applyFont="1" applyFill="1" applyBorder="1" applyAlignment="1">
      <alignment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left" vertical="center"/>
    </xf>
    <xf numFmtId="0" fontId="10" fillId="32" borderId="27" xfId="0" applyFont="1" applyFill="1" applyBorder="1" applyAlignment="1">
      <alignment horizontal="left" vertical="center"/>
    </xf>
    <xf numFmtId="0" fontId="10" fillId="32" borderId="29" xfId="0" applyFont="1" applyFill="1" applyBorder="1" applyAlignment="1">
      <alignment horizontal="left" vertical="center"/>
    </xf>
    <xf numFmtId="0" fontId="13" fillId="32" borderId="21" xfId="0" applyFont="1" applyFill="1" applyBorder="1" applyAlignment="1">
      <alignment horizontal="left" vertical="center"/>
    </xf>
    <xf numFmtId="0" fontId="13" fillId="32" borderId="17" xfId="0" applyFont="1" applyFill="1" applyBorder="1" applyAlignment="1">
      <alignment horizontal="left" vertical="center"/>
    </xf>
    <xf numFmtId="0" fontId="10" fillId="32" borderId="22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10" fillId="32" borderId="14" xfId="0" applyFont="1" applyFill="1" applyBorder="1" applyAlignment="1">
      <alignment horizontal="left" vertical="center"/>
    </xf>
    <xf numFmtId="0" fontId="0" fillId="37" borderId="54" xfId="0" applyFont="1" applyFill="1" applyBorder="1" applyAlignment="1">
      <alignment vertical="center"/>
    </xf>
    <xf numFmtId="0" fontId="0" fillId="37" borderId="41" xfId="0" applyFont="1" applyFill="1" applyBorder="1" applyAlignment="1">
      <alignment vertical="center"/>
    </xf>
    <xf numFmtId="0" fontId="10" fillId="32" borderId="55" xfId="0" applyFont="1" applyFill="1" applyBorder="1" applyAlignment="1">
      <alignment horizontal="left" vertical="center"/>
    </xf>
    <xf numFmtId="0" fontId="10" fillId="32" borderId="56" xfId="0" applyFont="1" applyFill="1" applyBorder="1" applyAlignment="1">
      <alignment horizontal="left" vertical="center"/>
    </xf>
    <xf numFmtId="0" fontId="17" fillId="32" borderId="22" xfId="0" applyFont="1" applyFill="1" applyBorder="1" applyAlignment="1">
      <alignment horizontal="left" vertical="center"/>
    </xf>
    <xf numFmtId="0" fontId="17" fillId="32" borderId="16" xfId="0" applyFont="1" applyFill="1" applyBorder="1" applyAlignment="1">
      <alignment horizontal="left" vertical="center"/>
    </xf>
    <xf numFmtId="0" fontId="17" fillId="32" borderId="23" xfId="0" applyFont="1" applyFill="1" applyBorder="1" applyAlignment="1">
      <alignment horizontal="left" vertical="center"/>
    </xf>
    <xf numFmtId="0" fontId="10" fillId="32" borderId="31" xfId="0" applyFont="1" applyFill="1" applyBorder="1" applyAlignment="1">
      <alignment vertical="center"/>
    </xf>
    <xf numFmtId="0" fontId="10" fillId="32" borderId="32" xfId="0" applyFont="1" applyFill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23" xfId="0" applyFont="1" applyFill="1" applyBorder="1" applyAlignment="1">
      <alignment horizontal="left" vertical="center"/>
    </xf>
    <xf numFmtId="0" fontId="21" fillId="35" borderId="36" xfId="0" applyFont="1" applyFill="1" applyBorder="1" applyAlignment="1">
      <alignment horizontal="left" vertical="center"/>
    </xf>
    <xf numFmtId="0" fontId="21" fillId="35" borderId="34" xfId="0" applyFont="1" applyFill="1" applyBorder="1" applyAlignment="1">
      <alignment horizontal="left" vertical="center"/>
    </xf>
    <xf numFmtId="0" fontId="21" fillId="35" borderId="35" xfId="0" applyFont="1" applyFill="1" applyBorder="1" applyAlignment="1">
      <alignment horizontal="left" vertical="center"/>
    </xf>
    <xf numFmtId="0" fontId="10" fillId="32" borderId="22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11" fillId="38" borderId="22" xfId="0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0" fontId="22" fillId="39" borderId="22" xfId="0" applyFont="1" applyFill="1" applyBorder="1" applyAlignment="1" applyProtection="1">
      <alignment horizontal="center" vertical="center"/>
      <protection/>
    </xf>
    <xf numFmtId="0" fontId="22" fillId="39" borderId="23" xfId="0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 applyProtection="1">
      <alignment vertical="center"/>
      <protection/>
    </xf>
    <xf numFmtId="0" fontId="10" fillId="32" borderId="17" xfId="0" applyFont="1" applyFill="1" applyBorder="1" applyAlignment="1" applyProtection="1">
      <alignment vertical="center"/>
      <protection/>
    </xf>
    <xf numFmtId="0" fontId="10" fillId="32" borderId="18" xfId="0" applyFont="1" applyFill="1" applyBorder="1" applyAlignment="1" applyProtection="1">
      <alignment vertical="center"/>
      <protection/>
    </xf>
    <xf numFmtId="0" fontId="0" fillId="32" borderId="20" xfId="0" applyFont="1" applyFill="1" applyBorder="1" applyAlignment="1">
      <alignment horizontal="left" vertical="center" wrapText="1"/>
    </xf>
    <xf numFmtId="0" fontId="0" fillId="32" borderId="27" xfId="0" applyFont="1" applyFill="1" applyBorder="1" applyAlignment="1">
      <alignment horizontal="left" vertical="center" wrapText="1"/>
    </xf>
    <xf numFmtId="0" fontId="0" fillId="32" borderId="29" xfId="0" applyFont="1" applyFill="1" applyBorder="1" applyAlignment="1">
      <alignment horizontal="left" vertical="center" wrapText="1"/>
    </xf>
    <xf numFmtId="0" fontId="10" fillId="32" borderId="21" xfId="0" applyFont="1" applyFill="1" applyBorder="1" applyAlignment="1">
      <alignment vertical="center"/>
    </xf>
    <xf numFmtId="0" fontId="10" fillId="32" borderId="17" xfId="0" applyFont="1" applyFill="1" applyBorder="1" applyAlignment="1">
      <alignment vertical="center"/>
    </xf>
    <xf numFmtId="0" fontId="19" fillId="32" borderId="22" xfId="0" applyFont="1" applyFill="1" applyBorder="1" applyAlignment="1">
      <alignment vertical="center"/>
    </xf>
    <xf numFmtId="0" fontId="19" fillId="32" borderId="16" xfId="0" applyFont="1" applyFill="1" applyBorder="1" applyAlignment="1">
      <alignment vertical="center"/>
    </xf>
    <xf numFmtId="0" fontId="19" fillId="32" borderId="23" xfId="0" applyFont="1" applyFill="1" applyBorder="1" applyAlignment="1">
      <alignment vertical="center"/>
    </xf>
    <xf numFmtId="0" fontId="10" fillId="32" borderId="57" xfId="0" applyFont="1" applyFill="1" applyBorder="1" applyAlignment="1">
      <alignment vertical="center" wrapText="1"/>
    </xf>
    <xf numFmtId="0" fontId="10" fillId="32" borderId="19" xfId="0" applyFont="1" applyFill="1" applyBorder="1" applyAlignment="1">
      <alignment vertical="center" wrapText="1"/>
    </xf>
    <xf numFmtId="0" fontId="10" fillId="32" borderId="58" xfId="0" applyFont="1" applyFill="1" applyBorder="1" applyAlignment="1">
      <alignment vertical="center" wrapText="1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0" fontId="10" fillId="32" borderId="16" xfId="0" applyFont="1" applyFill="1" applyBorder="1" applyAlignment="1" applyProtection="1">
      <alignment horizontal="center" vertical="center"/>
      <protection locked="0"/>
    </xf>
    <xf numFmtId="0" fontId="10" fillId="32" borderId="23" xfId="0" applyFont="1" applyFill="1" applyBorder="1" applyAlignment="1" applyProtection="1">
      <alignment horizontal="center" vertical="center"/>
      <protection locked="0"/>
    </xf>
    <xf numFmtId="182" fontId="11" fillId="38" borderId="21" xfId="0" applyNumberFormat="1" applyFont="1" applyFill="1" applyBorder="1" applyAlignment="1" applyProtection="1">
      <alignment horizontal="center" vertical="center"/>
      <protection locked="0"/>
    </xf>
    <xf numFmtId="182" fontId="11" fillId="38" borderId="18" xfId="0" applyNumberFormat="1" applyFont="1" applyFill="1" applyBorder="1" applyAlignment="1" applyProtection="1">
      <alignment horizontal="center" vertical="center"/>
      <protection locked="0"/>
    </xf>
    <xf numFmtId="1" fontId="10" fillId="38" borderId="22" xfId="0" applyNumberFormat="1" applyFont="1" applyFill="1" applyBorder="1" applyAlignment="1" applyProtection="1">
      <alignment horizontal="center" vertical="center"/>
      <protection locked="0"/>
    </xf>
    <xf numFmtId="1" fontId="10" fillId="38" borderId="23" xfId="0" applyNumberFormat="1" applyFont="1" applyFill="1" applyBorder="1" applyAlignment="1" applyProtection="1">
      <alignment horizontal="center" vertical="center"/>
      <protection locked="0"/>
    </xf>
    <xf numFmtId="0" fontId="10" fillId="32" borderId="22" xfId="0" applyFont="1" applyFill="1" applyBorder="1" applyAlignment="1" applyProtection="1">
      <alignment vertical="center"/>
      <protection/>
    </xf>
    <xf numFmtId="0" fontId="10" fillId="32" borderId="16" xfId="0" applyFont="1" applyFill="1" applyBorder="1" applyAlignment="1" applyProtection="1">
      <alignment vertical="center"/>
      <protection/>
    </xf>
    <xf numFmtId="0" fontId="10" fillId="32" borderId="23" xfId="0" applyFont="1" applyFill="1" applyBorder="1" applyAlignment="1" applyProtection="1">
      <alignment vertical="center"/>
      <protection/>
    </xf>
    <xf numFmtId="0" fontId="24" fillId="32" borderId="24" xfId="0" applyFont="1" applyFill="1" applyBorder="1" applyAlignment="1">
      <alignment horizontal="left" vertical="top" wrapText="1"/>
    </xf>
    <xf numFmtId="0" fontId="24" fillId="32" borderId="0" xfId="0" applyFont="1" applyFill="1" applyBorder="1" applyAlignment="1">
      <alignment horizontal="left" vertical="top" wrapText="1"/>
    </xf>
    <xf numFmtId="0" fontId="24" fillId="32" borderId="15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vertical="top" wrapText="1"/>
    </xf>
    <xf numFmtId="0" fontId="23" fillId="0" borderId="34" xfId="0" applyFont="1" applyFill="1" applyBorder="1" applyAlignment="1">
      <alignment vertical="top" wrapText="1"/>
    </xf>
    <xf numFmtId="0" fontId="21" fillId="35" borderId="22" xfId="0" applyFont="1" applyFill="1" applyBorder="1" applyAlignment="1">
      <alignment horizontal="left" vertical="center"/>
    </xf>
    <xf numFmtId="0" fontId="21" fillId="35" borderId="16" xfId="0" applyFont="1" applyFill="1" applyBorder="1" applyAlignment="1">
      <alignment horizontal="left" vertical="center"/>
    </xf>
    <xf numFmtId="0" fontId="11" fillId="39" borderId="16" xfId="0" applyFont="1" applyFill="1" applyBorder="1" applyAlignment="1" applyProtection="1">
      <alignment horizontal="center" vertical="center"/>
      <protection locked="0"/>
    </xf>
    <xf numFmtId="0" fontId="11" fillId="39" borderId="23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1" fillId="0" borderId="23" xfId="0" applyFont="1" applyFill="1" applyBorder="1" applyAlignment="1" applyProtection="1">
      <alignment vertical="center" wrapText="1"/>
      <protection/>
    </xf>
    <xf numFmtId="0" fontId="11" fillId="38" borderId="22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/>
    </xf>
    <xf numFmtId="0" fontId="0" fillId="32" borderId="16" xfId="0" applyFont="1" applyFill="1" applyBorder="1" applyAlignment="1" applyProtection="1">
      <alignment horizontal="left" vertical="center"/>
      <protection/>
    </xf>
    <xf numFmtId="0" fontId="0" fillId="32" borderId="23" xfId="0" applyFont="1" applyFill="1" applyBorder="1" applyAlignment="1" applyProtection="1">
      <alignment horizontal="left" vertical="center"/>
      <protection/>
    </xf>
    <xf numFmtId="2" fontId="10" fillId="33" borderId="22" xfId="0" applyNumberFormat="1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>
      <alignment horizontal="center" vertical="center"/>
    </xf>
    <xf numFmtId="183" fontId="10" fillId="33" borderId="22" xfId="0" applyNumberFormat="1" applyFont="1" applyFill="1" applyBorder="1" applyAlignment="1">
      <alignment horizontal="center" vertical="center"/>
    </xf>
    <xf numFmtId="183" fontId="10" fillId="33" borderId="23" xfId="0" applyNumberFormat="1" applyFont="1" applyFill="1" applyBorder="1" applyAlignment="1">
      <alignment horizontal="center" vertical="center"/>
    </xf>
    <xf numFmtId="49" fontId="11" fillId="38" borderId="21" xfId="0" applyNumberFormat="1" applyFont="1" applyFill="1" applyBorder="1" applyAlignment="1" applyProtection="1">
      <alignment horizontal="center" vertical="center"/>
      <protection locked="0"/>
    </xf>
    <xf numFmtId="49" fontId="11" fillId="38" borderId="18" xfId="0" applyNumberFormat="1" applyFont="1" applyFill="1" applyBorder="1" applyAlignment="1" applyProtection="1">
      <alignment horizontal="center" vertical="center"/>
      <protection locked="0"/>
    </xf>
    <xf numFmtId="0" fontId="7" fillId="32" borderId="29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right" vertical="center" wrapText="1"/>
    </xf>
    <xf numFmtId="0" fontId="4" fillId="39" borderId="15" xfId="0" applyFont="1" applyFill="1" applyBorder="1" applyAlignment="1">
      <alignment horizontal="right" vertical="center" wrapText="1"/>
    </xf>
    <xf numFmtId="0" fontId="11" fillId="39" borderId="31" xfId="0" applyFont="1" applyFill="1" applyBorder="1" applyAlignment="1">
      <alignment horizontal="left" vertical="center"/>
    </xf>
    <xf numFmtId="0" fontId="11" fillId="39" borderId="32" xfId="0" applyFont="1" applyFill="1" applyBorder="1" applyAlignment="1">
      <alignment horizontal="left" vertical="center"/>
    </xf>
    <xf numFmtId="0" fontId="11" fillId="39" borderId="24" xfId="0" applyFont="1" applyFill="1" applyBorder="1" applyAlignment="1">
      <alignment horizontal="left" vertical="center"/>
    </xf>
    <xf numFmtId="0" fontId="11" fillId="39" borderId="0" xfId="0" applyFont="1" applyFill="1" applyBorder="1" applyAlignment="1">
      <alignment horizontal="left" vertical="center"/>
    </xf>
    <xf numFmtId="0" fontId="11" fillId="39" borderId="21" xfId="0" applyFont="1" applyFill="1" applyBorder="1" applyAlignment="1">
      <alignment horizontal="left" vertical="center"/>
    </xf>
    <xf numFmtId="0" fontId="11" fillId="39" borderId="17" xfId="0" applyFont="1" applyFill="1" applyBorder="1" applyAlignment="1">
      <alignment horizontal="left" vertical="center"/>
    </xf>
    <xf numFmtId="0" fontId="10" fillId="32" borderId="55" xfId="0" applyFont="1" applyFill="1" applyBorder="1" applyAlignment="1">
      <alignment horizontal="left" vertical="center" wrapText="1"/>
    </xf>
    <xf numFmtId="0" fontId="0" fillId="0" borderId="59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1285875</xdr:colOff>
      <xdr:row>0</xdr:row>
      <xdr:rowOff>28575</xdr:rowOff>
    </xdr:from>
    <xdr:to>
      <xdr:col>5</xdr:col>
      <xdr:colOff>1495425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8575"/>
          <a:ext cx="1809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zoomScaleSheetLayoutView="90" zoomScalePageLayoutView="0" workbookViewId="0" topLeftCell="A1">
      <selection activeCell="A164" sqref="A164:B171"/>
    </sheetView>
  </sheetViews>
  <sheetFormatPr defaultColWidth="9.125" defaultRowHeight="12.75"/>
  <cols>
    <col min="1" max="1" width="22.00390625" style="4" customWidth="1"/>
    <col min="2" max="2" width="8.625" style="3" customWidth="1"/>
    <col min="3" max="3" width="18.00390625" style="3" hidden="1" customWidth="1"/>
    <col min="4" max="4" width="47.875" style="2" customWidth="1"/>
    <col min="5" max="5" width="21.00390625" style="2" customWidth="1"/>
    <col min="6" max="6" width="21.375" style="3" customWidth="1"/>
    <col min="7" max="8" width="4.625" style="3" customWidth="1"/>
    <col min="9" max="16384" width="9.125" style="3" customWidth="1"/>
  </cols>
  <sheetData>
    <row r="1" spans="1:6" s="1" customFormat="1" ht="12.75">
      <c r="A1" s="176" t="s">
        <v>1</v>
      </c>
      <c r="B1" s="177"/>
      <c r="C1" s="177"/>
      <c r="D1" s="177"/>
      <c r="E1" s="177"/>
      <c r="F1" s="178"/>
    </row>
    <row r="2" spans="1:6" s="1" customFormat="1" ht="12.75">
      <c r="A2" s="179"/>
      <c r="B2" s="180"/>
      <c r="C2" s="180"/>
      <c r="D2" s="180"/>
      <c r="E2" s="180"/>
      <c r="F2" s="181"/>
    </row>
    <row r="3" spans="1:6" s="1" customFormat="1" ht="12.75">
      <c r="A3" s="179"/>
      <c r="B3" s="180"/>
      <c r="C3" s="180"/>
      <c r="D3" s="180"/>
      <c r="E3" s="180"/>
      <c r="F3" s="181"/>
    </row>
    <row r="4" spans="1:6" s="1" customFormat="1" ht="12.75">
      <c r="A4" s="179"/>
      <c r="B4" s="180"/>
      <c r="C4" s="180"/>
      <c r="D4" s="180"/>
      <c r="E4" s="180"/>
      <c r="F4" s="181"/>
    </row>
    <row r="5" spans="1:6" s="1" customFormat="1" ht="12.75">
      <c r="A5" s="179"/>
      <c r="B5" s="180"/>
      <c r="C5" s="180"/>
      <c r="D5" s="180"/>
      <c r="E5" s="180"/>
      <c r="F5" s="181"/>
    </row>
    <row r="6" spans="1:6" s="1" customFormat="1" ht="12.75">
      <c r="A6" s="179"/>
      <c r="B6" s="180"/>
      <c r="C6" s="180"/>
      <c r="D6" s="180"/>
      <c r="E6" s="180"/>
      <c r="F6" s="181"/>
    </row>
    <row r="7" spans="1:6" s="1" customFormat="1" ht="13.5" customHeight="1">
      <c r="A7" s="182"/>
      <c r="B7" s="183"/>
      <c r="C7" s="183"/>
      <c r="D7" s="183"/>
      <c r="E7" s="183"/>
      <c r="F7" s="184"/>
    </row>
    <row r="8" spans="1:6" s="11" customFormat="1" ht="18" customHeight="1">
      <c r="A8" s="265" t="s">
        <v>19</v>
      </c>
      <c r="B8" s="266"/>
      <c r="C8" s="266"/>
      <c r="D8" s="267"/>
      <c r="E8" s="316" t="s">
        <v>111</v>
      </c>
      <c r="F8" s="317"/>
    </row>
    <row r="9" spans="1:6" s="11" customFormat="1" ht="15">
      <c r="A9" s="30"/>
      <c r="B9" s="31"/>
      <c r="C9" s="310"/>
      <c r="D9" s="311"/>
      <c r="E9" s="308" t="s">
        <v>70</v>
      </c>
      <c r="F9" s="309"/>
    </row>
    <row r="10" spans="1:6" s="11" customFormat="1" ht="15" customHeight="1">
      <c r="A10" s="293" t="s">
        <v>20</v>
      </c>
      <c r="B10" s="294"/>
      <c r="C10" s="294"/>
      <c r="D10" s="295"/>
      <c r="E10" s="291">
        <v>1</v>
      </c>
      <c r="F10" s="292"/>
    </row>
    <row r="11" spans="1:6" s="11" customFormat="1" ht="12.75">
      <c r="A11" s="305" t="s">
        <v>107</v>
      </c>
      <c r="B11" s="306"/>
      <c r="C11" s="306"/>
      <c r="D11" s="307"/>
      <c r="E11" s="139">
        <v>228</v>
      </c>
      <c r="F11" s="139">
        <v>200</v>
      </c>
    </row>
    <row r="12" spans="1:6" s="11" customFormat="1" ht="12.75">
      <c r="A12" s="258" t="s">
        <v>22</v>
      </c>
      <c r="B12" s="259"/>
      <c r="C12" s="259"/>
      <c r="D12" s="260"/>
      <c r="E12" s="303">
        <v>4</v>
      </c>
      <c r="F12" s="304"/>
    </row>
    <row r="13" spans="1:6" s="11" customFormat="1" ht="12.75">
      <c r="A13" s="258"/>
      <c r="B13" s="259"/>
      <c r="C13" s="259"/>
      <c r="D13" s="260"/>
      <c r="E13" s="287"/>
      <c r="F13" s="288"/>
    </row>
    <row r="14" spans="1:6" s="11" customFormat="1" ht="12.75">
      <c r="A14" s="251" t="s">
        <v>21</v>
      </c>
      <c r="B14" s="252"/>
      <c r="C14" s="252"/>
      <c r="D14" s="253"/>
      <c r="E14" s="141">
        <v>1.5</v>
      </c>
      <c r="F14" s="140" t="s">
        <v>61</v>
      </c>
    </row>
    <row r="15" spans="1:6" s="11" customFormat="1" ht="12.75">
      <c r="A15" s="28"/>
      <c r="B15" s="29"/>
      <c r="C15" s="29"/>
      <c r="D15" s="79"/>
      <c r="E15" s="289" t="s">
        <v>97</v>
      </c>
      <c r="F15" s="290"/>
    </row>
    <row r="16" spans="1:6" s="11" customFormat="1" ht="14.25">
      <c r="A16" s="258" t="s">
        <v>23</v>
      </c>
      <c r="B16" s="259"/>
      <c r="C16" s="259"/>
      <c r="D16" s="260"/>
      <c r="E16" s="172" t="s">
        <v>112</v>
      </c>
      <c r="F16" s="142" t="s">
        <v>35</v>
      </c>
    </row>
    <row r="17" spans="1:6" s="11" customFormat="1" ht="12.75">
      <c r="A17" s="258" t="s">
        <v>49</v>
      </c>
      <c r="B17" s="259"/>
      <c r="C17" s="259"/>
      <c r="D17" s="260"/>
      <c r="E17" s="261" t="s">
        <v>35</v>
      </c>
      <c r="F17" s="262"/>
    </row>
    <row r="18" spans="1:6" s="11" customFormat="1" ht="12.75">
      <c r="A18" s="32" t="s">
        <v>38</v>
      </c>
      <c r="B18" s="33"/>
      <c r="C18" s="33"/>
      <c r="D18" s="33"/>
      <c r="E18" s="263" t="s">
        <v>108</v>
      </c>
      <c r="F18" s="264"/>
    </row>
    <row r="19" spans="1:7" s="11" customFormat="1" ht="15" hidden="1">
      <c r="A19" s="273" t="s">
        <v>60</v>
      </c>
      <c r="B19" s="274"/>
      <c r="C19" s="274"/>
      <c r="D19" s="275"/>
      <c r="E19" s="281" t="s">
        <v>58</v>
      </c>
      <c r="F19" s="282"/>
      <c r="G19" s="11" t="s">
        <v>92</v>
      </c>
    </row>
    <row r="20" spans="1:6" s="11" customFormat="1" ht="13.5" customHeight="1" thickBot="1">
      <c r="A20" s="34"/>
      <c r="B20" s="36"/>
      <c r="C20" s="242"/>
      <c r="D20" s="254"/>
      <c r="E20" s="37"/>
      <c r="F20" s="38"/>
    </row>
    <row r="21" spans="1:6" s="11" customFormat="1" ht="13.5" customHeight="1" hidden="1">
      <c r="A21" s="241" t="s">
        <v>36</v>
      </c>
      <c r="B21" s="242"/>
      <c r="C21" s="242"/>
      <c r="D21" s="254"/>
      <c r="E21" s="283"/>
      <c r="F21" s="284"/>
    </row>
    <row r="22" spans="1:6" s="11" customFormat="1" ht="13.5" customHeight="1" hidden="1">
      <c r="A22" s="248" t="s">
        <v>72</v>
      </c>
      <c r="B22" s="249"/>
      <c r="C22" s="249"/>
      <c r="D22" s="250"/>
      <c r="E22" s="312"/>
      <c r="F22" s="313"/>
    </row>
    <row r="23" spans="1:6" s="11" customFormat="1" ht="13.5" customHeight="1" hidden="1" thickBot="1">
      <c r="A23" s="241" t="s">
        <v>59</v>
      </c>
      <c r="B23" s="242"/>
      <c r="C23" s="242"/>
      <c r="D23" s="254"/>
      <c r="E23" s="314" t="s">
        <v>69</v>
      </c>
      <c r="F23" s="315"/>
    </row>
    <row r="24" spans="1:6" s="11" customFormat="1" ht="13.5" customHeight="1" thickBot="1">
      <c r="A24" s="246"/>
      <c r="B24" s="247"/>
      <c r="C24" s="247"/>
      <c r="D24" s="247"/>
      <c r="E24" s="285"/>
      <c r="F24" s="286"/>
    </row>
    <row r="25" spans="1:6" s="11" customFormat="1" ht="18" hidden="1" thickBot="1">
      <c r="A25" s="255" t="s">
        <v>66</v>
      </c>
      <c r="B25" s="256"/>
      <c r="C25" s="256"/>
      <c r="D25" s="257"/>
      <c r="E25" s="279" t="s">
        <v>67</v>
      </c>
      <c r="F25" s="280"/>
    </row>
    <row r="26" spans="1:6" s="11" customFormat="1" ht="12.75">
      <c r="A26" s="271" t="s">
        <v>24</v>
      </c>
      <c r="B26" s="272"/>
      <c r="C26" s="272"/>
      <c r="D26" s="272"/>
      <c r="E26" s="14"/>
      <c r="F26" s="143" t="s">
        <v>109</v>
      </c>
    </row>
    <row r="27" spans="1:6" s="11" customFormat="1" ht="13.5" thickBot="1">
      <c r="A27" s="246" t="s">
        <v>25</v>
      </c>
      <c r="B27" s="247"/>
      <c r="C27" s="247"/>
      <c r="D27" s="247"/>
      <c r="E27" s="13"/>
      <c r="F27" s="144" t="s">
        <v>98</v>
      </c>
    </row>
    <row r="28" spans="1:6" s="11" customFormat="1" ht="14.25" customHeight="1">
      <c r="A28" s="271" t="s">
        <v>26</v>
      </c>
      <c r="B28" s="272"/>
      <c r="C28" s="272"/>
      <c r="D28" s="272"/>
      <c r="E28" s="14"/>
      <c r="F28" s="143" t="s">
        <v>109</v>
      </c>
    </row>
    <row r="29" spans="1:6" s="11" customFormat="1" ht="15" customHeight="1" thickBot="1">
      <c r="A29" s="246" t="s">
        <v>25</v>
      </c>
      <c r="B29" s="247"/>
      <c r="C29" s="247"/>
      <c r="D29" s="247"/>
      <c r="E29" s="13"/>
      <c r="F29" s="145"/>
    </row>
    <row r="30" spans="1:6" s="11" customFormat="1" ht="14.25" customHeight="1">
      <c r="A30" s="271"/>
      <c r="B30" s="272"/>
      <c r="C30" s="272"/>
      <c r="D30" s="272"/>
      <c r="E30" s="15"/>
      <c r="F30" s="39"/>
    </row>
    <row r="31" spans="1:6" s="11" customFormat="1" ht="17.25" hidden="1">
      <c r="A31" s="301" t="s">
        <v>64</v>
      </c>
      <c r="B31" s="302"/>
      <c r="C31" s="302"/>
      <c r="D31" s="302"/>
      <c r="E31" s="84"/>
      <c r="F31" s="80" t="s">
        <v>65</v>
      </c>
    </row>
    <row r="32" spans="1:6" s="11" customFormat="1" ht="14.25" customHeight="1" thickBot="1">
      <c r="A32" s="81"/>
      <c r="B32" s="82"/>
      <c r="C32" s="82"/>
      <c r="D32" s="82"/>
      <c r="E32" s="83"/>
      <c r="F32" s="39"/>
    </row>
    <row r="33" spans="1:6" s="11" customFormat="1" ht="15" thickBot="1">
      <c r="A33" s="276" t="s">
        <v>27</v>
      </c>
      <c r="B33" s="277"/>
      <c r="C33" s="277"/>
      <c r="D33" s="278"/>
      <c r="E33" s="173"/>
      <c r="F33" s="175" t="s">
        <v>113</v>
      </c>
    </row>
    <row r="34" spans="1:9" s="11" customFormat="1" ht="25.5" customHeight="1">
      <c r="A34" s="221" t="s">
        <v>28</v>
      </c>
      <c r="B34" s="222"/>
      <c r="C34" s="222"/>
      <c r="D34" s="223"/>
      <c r="E34" s="16"/>
      <c r="F34" s="174" t="s">
        <v>102</v>
      </c>
      <c r="G34" s="103"/>
      <c r="H34" s="103"/>
      <c r="I34" s="103"/>
    </row>
    <row r="35" spans="1:6" s="11" customFormat="1" ht="27" customHeight="1">
      <c r="A35" s="221" t="s">
        <v>29</v>
      </c>
      <c r="B35" s="222"/>
      <c r="C35" s="222"/>
      <c r="D35" s="223"/>
      <c r="E35" s="16"/>
      <c r="F35" s="139"/>
    </row>
    <row r="36" spans="1:6" s="11" customFormat="1" ht="12.75">
      <c r="A36" s="233"/>
      <c r="B36" s="234"/>
      <c r="C36" s="234"/>
      <c r="D36" s="235"/>
      <c r="E36" s="35"/>
      <c r="F36" s="8"/>
    </row>
    <row r="37" spans="1:7" s="11" customFormat="1" ht="15">
      <c r="A37" s="230" t="s">
        <v>105</v>
      </c>
      <c r="B37" s="231"/>
      <c r="C37" s="231"/>
      <c r="D37" s="232"/>
      <c r="E37" s="17"/>
      <c r="F37" s="142" t="s">
        <v>104</v>
      </c>
      <c r="G37" s="105"/>
    </row>
    <row r="38" spans="1:6" s="11" customFormat="1" ht="12.75">
      <c r="A38" s="230" t="s">
        <v>30</v>
      </c>
      <c r="B38" s="231"/>
      <c r="C38" s="231"/>
      <c r="D38" s="232"/>
      <c r="E38" s="17"/>
      <c r="F38" s="139" t="s">
        <v>74</v>
      </c>
    </row>
    <row r="39" spans="1:8" s="11" customFormat="1" ht="12.75">
      <c r="A39" s="241" t="s">
        <v>103</v>
      </c>
      <c r="B39" s="242"/>
      <c r="C39" s="242"/>
      <c r="D39" s="242"/>
      <c r="E39" s="243"/>
      <c r="F39" s="142" t="s">
        <v>74</v>
      </c>
      <c r="G39" s="43"/>
      <c r="H39" s="43"/>
    </row>
    <row r="40" spans="1:6" s="11" customFormat="1" ht="14.25" customHeight="1">
      <c r="A40" s="236"/>
      <c r="B40" s="237"/>
      <c r="C40" s="237"/>
      <c r="D40" s="238"/>
      <c r="E40" s="17"/>
      <c r="F40" s="42"/>
    </row>
    <row r="41" spans="1:8" s="11" customFormat="1" ht="12.75">
      <c r="A41" s="268" t="s">
        <v>37</v>
      </c>
      <c r="B41" s="269"/>
      <c r="C41" s="269"/>
      <c r="D41" s="270"/>
      <c r="E41" s="18"/>
      <c r="F41" s="146" t="s">
        <v>73</v>
      </c>
      <c r="G41" s="43"/>
      <c r="H41" s="43"/>
    </row>
    <row r="42" spans="1:8" s="11" customFormat="1" ht="12.75">
      <c r="A42" s="224"/>
      <c r="B42" s="225"/>
      <c r="C42" s="225"/>
      <c r="D42" s="226"/>
      <c r="E42" s="17"/>
      <c r="F42" s="9"/>
      <c r="G42" s="43"/>
      <c r="H42" s="43"/>
    </row>
    <row r="43" spans="1:6" s="11" customFormat="1" ht="12.75">
      <c r="A43" s="227" t="s">
        <v>31</v>
      </c>
      <c r="B43" s="228"/>
      <c r="C43" s="228"/>
      <c r="D43" s="229"/>
      <c r="E43" s="17"/>
      <c r="F43" s="139" t="s">
        <v>74</v>
      </c>
    </row>
    <row r="44" spans="1:10" s="11" customFormat="1" ht="13.5">
      <c r="A44" s="227" t="s">
        <v>40</v>
      </c>
      <c r="B44" s="228"/>
      <c r="C44" s="228"/>
      <c r="D44" s="229"/>
      <c r="E44" s="17"/>
      <c r="F44" s="139"/>
      <c r="G44" s="102"/>
      <c r="H44" s="102"/>
      <c r="I44" s="102"/>
      <c r="J44" s="102"/>
    </row>
    <row r="45" spans="1:9" s="11" customFormat="1" ht="13.5">
      <c r="A45" s="227" t="s">
        <v>41</v>
      </c>
      <c r="B45" s="228"/>
      <c r="C45" s="228"/>
      <c r="D45" s="229"/>
      <c r="E45" s="17"/>
      <c r="F45" s="147"/>
      <c r="G45" s="104"/>
      <c r="H45" s="104"/>
      <c r="I45" s="104"/>
    </row>
    <row r="46" spans="1:6" s="11" customFormat="1" ht="13.5" customHeight="1">
      <c r="A46" s="236"/>
      <c r="B46" s="237"/>
      <c r="C46" s="237"/>
      <c r="D46" s="238"/>
      <c r="E46" s="17"/>
      <c r="F46" s="7"/>
    </row>
    <row r="47" spans="1:6" s="11" customFormat="1" ht="13.5" customHeight="1">
      <c r="A47" s="227" t="s">
        <v>32</v>
      </c>
      <c r="B47" s="228"/>
      <c r="C47" s="228"/>
      <c r="D47" s="229"/>
      <c r="E47" s="17"/>
      <c r="F47" s="139" t="s">
        <v>74</v>
      </c>
    </row>
    <row r="48" spans="1:8" s="11" customFormat="1" ht="13.5" customHeight="1">
      <c r="A48" s="227" t="s">
        <v>33</v>
      </c>
      <c r="B48" s="228"/>
      <c r="C48" s="228"/>
      <c r="D48" s="228"/>
      <c r="E48" s="107"/>
      <c r="F48" s="44"/>
      <c r="H48" s="45"/>
    </row>
    <row r="49" spans="1:6" s="11" customFormat="1" ht="13.5" customHeight="1" hidden="1">
      <c r="A49" s="236"/>
      <c r="B49" s="237"/>
      <c r="C49" s="237"/>
      <c r="D49" s="238"/>
      <c r="E49" s="17"/>
      <c r="F49" s="46"/>
    </row>
    <row r="50" spans="1:6" s="11" customFormat="1" ht="13.5" customHeight="1" hidden="1">
      <c r="A50" s="241" t="s">
        <v>56</v>
      </c>
      <c r="B50" s="242"/>
      <c r="C50" s="242"/>
      <c r="D50" s="243"/>
      <c r="E50" s="26" t="s">
        <v>57</v>
      </c>
      <c r="F50" s="47">
        <v>0.005</v>
      </c>
    </row>
    <row r="51" spans="1:6" s="11" customFormat="1" ht="13.5" customHeight="1" hidden="1">
      <c r="A51" s="241"/>
      <c r="B51" s="242"/>
      <c r="C51" s="242"/>
      <c r="D51" s="242"/>
      <c r="E51" s="17"/>
      <c r="F51" s="46"/>
    </row>
    <row r="52" spans="1:6" s="11" customFormat="1" ht="13.5" customHeight="1">
      <c r="A52" s="236" t="s">
        <v>34</v>
      </c>
      <c r="B52" s="237"/>
      <c r="C52" s="237"/>
      <c r="D52" s="238"/>
      <c r="E52" s="17"/>
      <c r="F52" s="139" t="s">
        <v>75</v>
      </c>
    </row>
    <row r="53" spans="1:6" s="11" customFormat="1" ht="13.5" customHeight="1">
      <c r="A53" s="236"/>
      <c r="B53" s="237"/>
      <c r="C53" s="237"/>
      <c r="D53" s="238"/>
      <c r="E53" s="17"/>
      <c r="F53" s="10"/>
    </row>
    <row r="54" spans="1:6" s="11" customFormat="1" ht="27.75" customHeight="1">
      <c r="A54" s="227" t="s">
        <v>42</v>
      </c>
      <c r="B54" s="228"/>
      <c r="C54" s="228"/>
      <c r="D54" s="229"/>
      <c r="E54" s="23"/>
      <c r="F54" s="148" t="s">
        <v>74</v>
      </c>
    </row>
    <row r="55" spans="1:6" s="11" customFormat="1" ht="13.5" customHeight="1">
      <c r="A55" s="239" t="s">
        <v>51</v>
      </c>
      <c r="B55" s="240"/>
      <c r="C55" s="240"/>
      <c r="D55" s="240"/>
      <c r="E55" s="21"/>
      <c r="F55" s="22"/>
    </row>
    <row r="56" spans="1:6" s="11" customFormat="1" ht="15">
      <c r="A56" s="216" t="s">
        <v>50</v>
      </c>
      <c r="B56" s="217"/>
      <c r="C56" s="24"/>
      <c r="D56" s="17"/>
      <c r="E56" s="149" t="s">
        <v>68</v>
      </c>
      <c r="F56" s="108"/>
    </row>
    <row r="57" spans="1:6" s="11" customFormat="1" ht="15">
      <c r="A57" s="216" t="s">
        <v>52</v>
      </c>
      <c r="B57" s="217"/>
      <c r="C57" s="217"/>
      <c r="D57" s="218"/>
      <c r="E57" s="149" t="s">
        <v>68</v>
      </c>
      <c r="F57" s="108"/>
    </row>
    <row r="58" spans="1:6" s="11" customFormat="1" ht="15">
      <c r="A58" s="216" t="s">
        <v>53</v>
      </c>
      <c r="B58" s="217"/>
      <c r="C58" s="20"/>
      <c r="D58" s="107"/>
      <c r="E58" s="149" t="s">
        <v>68</v>
      </c>
      <c r="F58" s="108"/>
    </row>
    <row r="59" spans="1:6" s="11" customFormat="1" ht="15">
      <c r="A59" s="216" t="s">
        <v>54</v>
      </c>
      <c r="B59" s="217"/>
      <c r="C59" s="217"/>
      <c r="D59" s="218"/>
      <c r="E59" s="149" t="s">
        <v>68</v>
      </c>
      <c r="F59" s="108"/>
    </row>
    <row r="60" spans="1:6" s="11" customFormat="1" ht="15">
      <c r="A60" s="216" t="s">
        <v>62</v>
      </c>
      <c r="B60" s="217"/>
      <c r="C60" s="217"/>
      <c r="D60" s="218"/>
      <c r="E60" s="149" t="s">
        <v>68</v>
      </c>
      <c r="F60" s="108"/>
    </row>
    <row r="61" spans="1:6" s="11" customFormat="1" ht="24" customHeight="1" thickBot="1">
      <c r="A61" s="330" t="s">
        <v>55</v>
      </c>
      <c r="B61" s="331"/>
      <c r="C61" s="25"/>
      <c r="D61" s="110"/>
      <c r="E61" s="149" t="s">
        <v>68</v>
      </c>
      <c r="F61" s="109"/>
    </row>
    <row r="62" spans="1:6" s="11" customFormat="1" ht="13.5" customHeight="1">
      <c r="A62" s="48"/>
      <c r="B62" s="49"/>
      <c r="C62" s="40"/>
      <c r="D62" s="40"/>
      <c r="E62" s="5"/>
      <c r="F62" s="19"/>
    </row>
    <row r="63" spans="1:6" s="11" customFormat="1" ht="14.25" thickBot="1">
      <c r="A63" s="50" t="s">
        <v>2</v>
      </c>
      <c r="B63" s="51"/>
      <c r="C63" s="213"/>
      <c r="D63" s="213"/>
      <c r="E63" s="6"/>
      <c r="F63" s="12"/>
    </row>
    <row r="64" spans="1:6" s="11" customFormat="1" ht="27.75" customHeight="1" thickBot="1">
      <c r="A64" s="133"/>
      <c r="B64" s="134" t="str">
        <f>IF(A63="Layers order:","Layer No","№ слоя")</f>
        <v>Layer No</v>
      </c>
      <c r="C64" s="135" t="s">
        <v>0</v>
      </c>
      <c r="D64" s="136" t="str">
        <f>IF(A63="Layers order:","Material Type","Тип материала")</f>
        <v>Material Type</v>
      </c>
      <c r="E64" s="137" t="str">
        <f>IF(A63="Layers order:","Material  thickness, mm","Толщина материала, мм")</f>
        <v>Material  thickness, mm</v>
      </c>
      <c r="F64" s="138" t="str">
        <f>IF(A63="Layers order:","Cu (um) Base thickness","Финишная толщина меди, мкм")</f>
        <v>Cu (um) Base thickness</v>
      </c>
    </row>
    <row r="65" spans="1:6" s="11" customFormat="1" ht="13.5" customHeight="1">
      <c r="A65" s="111" t="s">
        <v>106</v>
      </c>
      <c r="B65" s="112"/>
      <c r="C65" s="244" t="str">
        <f>IF(OR(F28="Yes/Yes",F28="Yes/no"),"Top Silk","")</f>
        <v>Top Silk</v>
      </c>
      <c r="D65" s="245"/>
      <c r="E65" s="113"/>
      <c r="F65" s="114"/>
    </row>
    <row r="66" spans="1:6" s="11" customFormat="1" ht="12.75">
      <c r="A66" s="115" t="s">
        <v>86</v>
      </c>
      <c r="B66" s="116"/>
      <c r="C66" s="219" t="str">
        <f>IF(OR(F26="Yes/Yes",F26="Yes/no"),"TopMask","")</f>
        <v>TopMask</v>
      </c>
      <c r="D66" s="220"/>
      <c r="E66" s="117"/>
      <c r="F66" s="118"/>
    </row>
    <row r="67" spans="1:6" s="11" customFormat="1" ht="12.75">
      <c r="A67" s="115"/>
      <c r="B67" s="116"/>
      <c r="C67" s="119"/>
      <c r="D67" s="120"/>
      <c r="E67" s="121"/>
      <c r="F67" s="122"/>
    </row>
    <row r="68" spans="1:6" s="11" customFormat="1" ht="13.5" customHeight="1">
      <c r="A68" s="115" t="s">
        <v>71</v>
      </c>
      <c r="B68" s="116" t="str">
        <f>IF(E10&gt;=1,"L1",IF(OR(E10&lt;1,E10=""),"","L1"))</f>
        <v>L1</v>
      </c>
      <c r="C68" s="123" t="s">
        <v>7</v>
      </c>
      <c r="D68" s="214"/>
      <c r="E68" s="215"/>
      <c r="F68" s="124"/>
    </row>
    <row r="69" spans="1:6" s="11" customFormat="1" ht="13.5" customHeight="1" hidden="1">
      <c r="A69" s="41"/>
      <c r="B69" s="52"/>
      <c r="C69" s="55" t="s">
        <v>18</v>
      </c>
      <c r="D69" s="97"/>
      <c r="E69" s="98"/>
      <c r="F69" s="58"/>
    </row>
    <row r="70" spans="1:6" s="11" customFormat="1" ht="12.75" hidden="1">
      <c r="A70" s="41">
        <f>IF(E10&gt;2,"in1",IF(OR(E10&lt;2,E10=""),"","bot"))</f>
      </c>
      <c r="B70" s="53">
        <f>IF(E10&gt;2,"L2",IF(OR(E10&lt;2,E10=""),"","L2"))</f>
      </c>
      <c r="C70" s="59" t="s">
        <v>8</v>
      </c>
      <c r="D70" s="207"/>
      <c r="E70" s="208"/>
      <c r="F70" s="60"/>
    </row>
    <row r="71" spans="1:6" s="11" customFormat="1" ht="12.75" hidden="1">
      <c r="A71" s="41"/>
      <c r="B71" s="52"/>
      <c r="C71" s="55" t="s">
        <v>18</v>
      </c>
      <c r="D71" s="106"/>
      <c r="E71" s="98"/>
      <c r="F71" s="58"/>
    </row>
    <row r="72" spans="1:6" s="11" customFormat="1" ht="13.5" customHeight="1" hidden="1">
      <c r="A72" s="41">
        <f>IF(E10&gt;3,"in2",IF(OR(E10&lt;3,E10=""),"","bot"))</f>
      </c>
      <c r="B72" s="53">
        <f>IF(E10&gt;3,"L3",IF(OR(E10&lt;3,E10=""),"","L3"))</f>
      </c>
      <c r="C72" s="61" t="s">
        <v>9</v>
      </c>
      <c r="D72" s="207"/>
      <c r="E72" s="208"/>
      <c r="F72" s="60"/>
    </row>
    <row r="73" spans="1:6" s="11" customFormat="1" ht="12.75" hidden="1">
      <c r="A73" s="41"/>
      <c r="B73" s="52"/>
      <c r="C73" s="55" t="s">
        <v>18</v>
      </c>
      <c r="D73" s="97"/>
      <c r="E73" s="98"/>
      <c r="F73" s="58"/>
    </row>
    <row r="74" spans="1:6" s="11" customFormat="1" ht="13.5" customHeight="1" hidden="1">
      <c r="A74" s="41">
        <f>IF(E10&gt;4,"in3",IF(OR(E10&lt;4,E10=""),"","bot"))</f>
      </c>
      <c r="B74" s="53">
        <f>IF(E10&gt;4,"L4",IF(OR(E10&lt;4,E10=""),"","L4"))</f>
      </c>
      <c r="C74" s="59" t="s">
        <v>10</v>
      </c>
      <c r="D74" s="207"/>
      <c r="E74" s="208"/>
      <c r="F74" s="60"/>
    </row>
    <row r="75" spans="1:6" s="11" customFormat="1" ht="12.75" hidden="1">
      <c r="A75" s="41"/>
      <c r="B75" s="52"/>
      <c r="C75" s="55" t="s">
        <v>18</v>
      </c>
      <c r="D75" s="106"/>
      <c r="E75" s="98"/>
      <c r="F75" s="58"/>
    </row>
    <row r="76" spans="1:6" s="11" customFormat="1" ht="13.5" customHeight="1" hidden="1">
      <c r="A76" s="41">
        <f>IF(E10&gt;5,"in4",IF(OR(E10&lt;5,E10=""),"","bot"))</f>
      </c>
      <c r="B76" s="53">
        <f>IF(E10&gt;5,"L5",IF(OR(E10&lt;5,E10=""),"","L5"))</f>
      </c>
      <c r="C76" s="59" t="s">
        <v>11</v>
      </c>
      <c r="D76" s="207"/>
      <c r="E76" s="208"/>
      <c r="F76" s="60"/>
    </row>
    <row r="77" spans="1:6" s="11" customFormat="1" ht="12.75" hidden="1">
      <c r="A77" s="41"/>
      <c r="B77" s="52"/>
      <c r="C77" s="55" t="s">
        <v>18</v>
      </c>
      <c r="D77" s="97"/>
      <c r="E77" s="98"/>
      <c r="F77" s="58"/>
    </row>
    <row r="78" spans="1:6" s="11" customFormat="1" ht="13.5" customHeight="1" hidden="1">
      <c r="A78" s="41">
        <f>IF(E10&gt;6,"in5",IF(OR(E10&lt;6,E10=""),"","bot"))</f>
      </c>
      <c r="B78" s="53">
        <f>IF(E10&gt;6,"L6",IF(OR(E10&lt;6,E10=""),"","L6"))</f>
      </c>
      <c r="C78" s="59" t="s">
        <v>12</v>
      </c>
      <c r="D78" s="207"/>
      <c r="E78" s="208"/>
      <c r="F78" s="60"/>
    </row>
    <row r="79" spans="1:6" s="11" customFormat="1" ht="12.75" hidden="1">
      <c r="A79" s="41"/>
      <c r="B79" s="52"/>
      <c r="C79" s="55" t="s">
        <v>18</v>
      </c>
      <c r="D79" s="106"/>
      <c r="E79" s="98"/>
      <c r="F79" s="58"/>
    </row>
    <row r="80" spans="1:6" s="11" customFormat="1" ht="13.5" customHeight="1" hidden="1">
      <c r="A80" s="41">
        <f>IF(E10&gt;7,"in6",IF(OR(E10&lt;7,E10=""),"","bot"))</f>
      </c>
      <c r="B80" s="53">
        <f>IF(E10&gt;7,"L7",IF(OR(E10&lt;7,E10=""),"","L7"))</f>
      </c>
      <c r="C80" s="59" t="s">
        <v>13</v>
      </c>
      <c r="D80" s="207"/>
      <c r="E80" s="208"/>
      <c r="F80" s="60"/>
    </row>
    <row r="81" spans="1:6" s="11" customFormat="1" ht="12.75" hidden="1">
      <c r="A81" s="62"/>
      <c r="B81" s="52"/>
      <c r="C81" s="55" t="s">
        <v>18</v>
      </c>
      <c r="D81" s="97"/>
      <c r="E81" s="98"/>
      <c r="F81" s="58"/>
    </row>
    <row r="82" spans="1:6" s="11" customFormat="1" ht="13.5" customHeight="1" hidden="1">
      <c r="A82" s="41">
        <f>IF(E10&gt;8,"in7",IF(OR(E10&lt;8,E10=""),"","bot"))</f>
      </c>
      <c r="B82" s="53">
        <f>IF(E10&gt;8,"L8",IF(OR(E10&lt;8,E10=""),"","L8"))</f>
      </c>
      <c r="C82" s="59" t="s">
        <v>14</v>
      </c>
      <c r="D82" s="207"/>
      <c r="E82" s="208"/>
      <c r="F82" s="60"/>
    </row>
    <row r="83" spans="1:6" s="11" customFormat="1" ht="12.75" hidden="1">
      <c r="A83" s="62"/>
      <c r="B83" s="52"/>
      <c r="C83" s="55" t="s">
        <v>18</v>
      </c>
      <c r="D83" s="97"/>
      <c r="E83" s="98"/>
      <c r="F83" s="58"/>
    </row>
    <row r="84" spans="1:6" s="11" customFormat="1" ht="13.5" customHeight="1" hidden="1">
      <c r="A84" s="41">
        <f>IF(E10&gt;9,"in8",IF(OR(E10&lt;9,E10=""),"","bot"))</f>
      </c>
      <c r="B84" s="53">
        <f>IF(E10&gt;9,"L9",IF(OR(E10&lt;9,E10=""),"","L9"))</f>
      </c>
      <c r="C84" s="59" t="s">
        <v>15</v>
      </c>
      <c r="D84" s="207"/>
      <c r="E84" s="208"/>
      <c r="F84" s="60"/>
    </row>
    <row r="85" spans="1:6" s="11" customFormat="1" ht="12.75" hidden="1">
      <c r="A85" s="62"/>
      <c r="B85" s="52"/>
      <c r="C85" s="55" t="s">
        <v>18</v>
      </c>
      <c r="D85" s="97"/>
      <c r="E85" s="98"/>
      <c r="F85" s="58"/>
    </row>
    <row r="86" spans="1:6" s="11" customFormat="1" ht="13.5" customHeight="1" hidden="1">
      <c r="A86" s="41">
        <f>IF(E10&gt;10,"in9",IF(OR(E10&lt;10,E10=""),"","bot"))</f>
      </c>
      <c r="B86" s="53">
        <f>IF(E10&gt;10,"L10",IF(OR(E10&lt;10,E10=""),"","L10"))</f>
      </c>
      <c r="C86" s="59" t="s">
        <v>16</v>
      </c>
      <c r="D86" s="207"/>
      <c r="E86" s="208"/>
      <c r="F86" s="60"/>
    </row>
    <row r="87" spans="1:6" s="11" customFormat="1" ht="12.75" hidden="1">
      <c r="A87" s="62"/>
      <c r="B87" s="52"/>
      <c r="C87" s="55" t="s">
        <v>18</v>
      </c>
      <c r="D87" s="97"/>
      <c r="E87" s="98"/>
      <c r="F87" s="58"/>
    </row>
    <row r="88" spans="1:6" s="11" customFormat="1" ht="13.5" customHeight="1" hidden="1">
      <c r="A88" s="41">
        <f>IF(E10&gt;11,"in10",IF(OR(E10&lt;11,E10=""),"","bot"))</f>
      </c>
      <c r="B88" s="53">
        <f>IF(E10&gt;11,"L11",IF(OR(E10&lt;11,E10=""),"","L11"))</f>
      </c>
      <c r="C88" s="59" t="s">
        <v>17</v>
      </c>
      <c r="D88" s="207"/>
      <c r="E88" s="208"/>
      <c r="F88" s="60"/>
    </row>
    <row r="89" spans="1:6" s="11" customFormat="1" ht="12.75" hidden="1">
      <c r="A89" s="41"/>
      <c r="B89" s="52"/>
      <c r="C89" s="55" t="s">
        <v>18</v>
      </c>
      <c r="D89" s="97"/>
      <c r="E89" s="98"/>
      <c r="F89" s="58"/>
    </row>
    <row r="90" spans="1:6" s="11" customFormat="1" ht="13.5" customHeight="1" hidden="1">
      <c r="A90" s="41">
        <f>IF(E10&gt;12,"in11",IF(OR(E10&lt;12,E10=""),"","bot"))</f>
      </c>
      <c r="B90" s="53">
        <f>IF(E10&gt;12,"L12",IF(OR(E10&lt;12,E10=""),"","L12"))</f>
      </c>
      <c r="C90" s="59" t="s">
        <v>10</v>
      </c>
      <c r="D90" s="207"/>
      <c r="E90" s="208"/>
      <c r="F90" s="60"/>
    </row>
    <row r="91" spans="1:6" s="11" customFormat="1" ht="13.5" customHeight="1" hidden="1">
      <c r="A91" s="41"/>
      <c r="B91" s="52"/>
      <c r="C91" s="55" t="s">
        <v>18</v>
      </c>
      <c r="D91" s="97"/>
      <c r="E91" s="98"/>
      <c r="F91" s="58"/>
    </row>
    <row r="92" spans="1:6" s="11" customFormat="1" ht="13.5" customHeight="1" hidden="1">
      <c r="A92" s="41">
        <f>IF(E10&gt;13,"in12",IF(OR(E10&lt;13,E10=""),"","bot"))</f>
      </c>
      <c r="B92" s="53">
        <f>IF(E10&gt;13,"L13",IF(OR(E10&lt;13,E10=""),"","L13"))</f>
      </c>
      <c r="C92" s="59" t="s">
        <v>6</v>
      </c>
      <c r="D92" s="207"/>
      <c r="E92" s="208"/>
      <c r="F92" s="54"/>
    </row>
    <row r="93" spans="1:6" s="11" customFormat="1" ht="13.5" customHeight="1" hidden="1">
      <c r="A93" s="41"/>
      <c r="B93" s="52"/>
      <c r="C93" s="55" t="s">
        <v>18</v>
      </c>
      <c r="D93" s="97"/>
      <c r="E93" s="98"/>
      <c r="F93" s="58"/>
    </row>
    <row r="94" spans="1:6" s="11" customFormat="1" ht="13.5" customHeight="1" hidden="1">
      <c r="A94" s="41">
        <f>IF(E10&gt;14,"in13",IF(OR(E10&lt;14,E10=""),"","bot"))</f>
      </c>
      <c r="B94" s="53">
        <f>IF(E10&gt;14,"L14",IF(OR(E10&lt;14,E10=""),"","L14"))</f>
      </c>
      <c r="C94" s="59" t="s">
        <v>5</v>
      </c>
      <c r="D94" s="207"/>
      <c r="E94" s="208"/>
      <c r="F94" s="54"/>
    </row>
    <row r="95" spans="1:6" s="11" customFormat="1" ht="13.5" customHeight="1" hidden="1">
      <c r="A95" s="41"/>
      <c r="B95" s="52"/>
      <c r="C95" s="55" t="s">
        <v>18</v>
      </c>
      <c r="D95" s="97"/>
      <c r="E95" s="98"/>
      <c r="F95" s="58"/>
    </row>
    <row r="96" spans="1:6" s="11" customFormat="1" ht="13.5" customHeight="1" hidden="1">
      <c r="A96" s="41">
        <f>IF(E10&gt;15,"in14",IF(OR(E10&lt;15,E10=""),"","bot"))</f>
      </c>
      <c r="B96" s="53">
        <f>IF(E10&gt;15,"L15",IF(OR(E10&lt;15,E10=""),"","L15"))</f>
      </c>
      <c r="C96" s="59" t="s">
        <v>4</v>
      </c>
      <c r="D96" s="207"/>
      <c r="E96" s="208"/>
      <c r="F96" s="54"/>
    </row>
    <row r="97" spans="1:6" s="11" customFormat="1" ht="13.5" customHeight="1" hidden="1">
      <c r="A97" s="41"/>
      <c r="B97" s="52"/>
      <c r="C97" s="55" t="s">
        <v>18</v>
      </c>
      <c r="D97" s="97"/>
      <c r="E97" s="98"/>
      <c r="F97" s="58"/>
    </row>
    <row r="98" spans="1:6" s="11" customFormat="1" ht="13.5" customHeight="1" hidden="1">
      <c r="A98" s="41">
        <f>IF(E10&gt;16,"in15",IF(OR(E10&lt;16,E10=""),"","bot"))</f>
      </c>
      <c r="B98" s="53">
        <f>IF(E10&gt;16,"L16",IF(OR(E10&lt;16,E10=""),"","L16"))</f>
      </c>
      <c r="C98" s="59" t="s">
        <v>3</v>
      </c>
      <c r="D98" s="211"/>
      <c r="E98" s="212"/>
      <c r="F98" s="54"/>
    </row>
    <row r="99" spans="1:6" s="11" customFormat="1" ht="13.5" customHeight="1" hidden="1">
      <c r="A99" s="62"/>
      <c r="B99" s="52"/>
      <c r="C99" s="55" t="s">
        <v>18</v>
      </c>
      <c r="D99" s="56"/>
      <c r="E99" s="57"/>
      <c r="F99" s="58"/>
    </row>
    <row r="100" spans="1:6" s="11" customFormat="1" ht="13.5" customHeight="1" hidden="1">
      <c r="A100" s="41">
        <f>IF(E10&gt;17,"in16",IF(OR(E10&lt;17,E10=""),"","bot"))</f>
      </c>
      <c r="B100" s="53">
        <f>IF(E10&gt;17,"L17",IF(OR(E10&lt;17,E10=""),"","L17"))</f>
      </c>
      <c r="C100" s="59" t="s">
        <v>15</v>
      </c>
      <c r="D100" s="188"/>
      <c r="E100" s="189"/>
      <c r="F100" s="60"/>
    </row>
    <row r="101" spans="1:6" s="11" customFormat="1" ht="13.5" customHeight="1" hidden="1">
      <c r="A101" s="62"/>
      <c r="B101" s="52"/>
      <c r="C101" s="55" t="s">
        <v>18</v>
      </c>
      <c r="D101" s="56"/>
      <c r="E101" s="57"/>
      <c r="F101" s="58"/>
    </row>
    <row r="102" spans="1:6" s="11" customFormat="1" ht="13.5" customHeight="1" hidden="1">
      <c r="A102" s="41">
        <f>IF(E10&gt;18,"in17",IF(OR(E10&lt;18,E10=""),"","bot"))</f>
      </c>
      <c r="B102" s="53">
        <f>IF(E10&gt;18,"L18",IF(OR(E10&lt;18,E10=""),"","L18"))</f>
      </c>
      <c r="C102" s="59" t="s">
        <v>16</v>
      </c>
      <c r="D102" s="188"/>
      <c r="E102" s="189"/>
      <c r="F102" s="60"/>
    </row>
    <row r="103" spans="1:6" s="11" customFormat="1" ht="13.5" customHeight="1" hidden="1">
      <c r="A103" s="62"/>
      <c r="B103" s="52"/>
      <c r="C103" s="55" t="s">
        <v>18</v>
      </c>
      <c r="D103" s="56"/>
      <c r="E103" s="57"/>
      <c r="F103" s="58"/>
    </row>
    <row r="104" spans="1:6" s="11" customFormat="1" ht="13.5" customHeight="1" hidden="1">
      <c r="A104" s="41">
        <f>IF(E10&gt;19,"in18",IF(OR(E10&lt;19,E10=""),"","bot"))</f>
      </c>
      <c r="B104" s="53">
        <f>IF(E10&gt;19,"L19",IF(OR(E10&lt;19,E10=""),"","L19"))</f>
      </c>
      <c r="C104" s="59" t="s">
        <v>17</v>
      </c>
      <c r="D104" s="188"/>
      <c r="E104" s="189"/>
      <c r="F104" s="60"/>
    </row>
    <row r="105" spans="1:6" s="11" customFormat="1" ht="13.5" customHeight="1" hidden="1">
      <c r="A105" s="41"/>
      <c r="B105" s="52"/>
      <c r="C105" s="55" t="s">
        <v>18</v>
      </c>
      <c r="D105" s="56"/>
      <c r="E105" s="57"/>
      <c r="F105" s="58"/>
    </row>
    <row r="106" spans="1:6" s="11" customFormat="1" ht="13.5" customHeight="1" hidden="1">
      <c r="A106" s="41">
        <f>IF(E10&gt;20,"in19",IF(OR(E10&lt;20,E10=""),"","bot"))</f>
      </c>
      <c r="B106" s="53">
        <f>IF(E10&gt;20,"L20",IF(OR(E10&lt;20,E10=""),"","L20"))</f>
      </c>
      <c r="C106" s="59" t="s">
        <v>10</v>
      </c>
      <c r="D106" s="188"/>
      <c r="E106" s="189"/>
      <c r="F106" s="60"/>
    </row>
    <row r="107" spans="1:6" s="11" customFormat="1" ht="13.5" customHeight="1" hidden="1">
      <c r="A107" s="41"/>
      <c r="B107" s="52"/>
      <c r="C107" s="55" t="s">
        <v>18</v>
      </c>
      <c r="D107" s="56"/>
      <c r="E107" s="57"/>
      <c r="F107" s="58"/>
    </row>
    <row r="108" spans="1:6" s="11" customFormat="1" ht="13.5" customHeight="1" hidden="1">
      <c r="A108" s="41">
        <f>IF(E10&gt;21,"in20",IF(OR(E10&lt;21,E10=""),"","bot"))</f>
      </c>
      <c r="B108" s="53">
        <f>IF(E10&gt;21,"L21",IF(OR(E10&lt;21,E10=""),"","L21"))</f>
      </c>
      <c r="C108" s="59" t="s">
        <v>6</v>
      </c>
      <c r="D108" s="188"/>
      <c r="E108" s="189"/>
      <c r="F108" s="54"/>
    </row>
    <row r="109" spans="1:6" s="11" customFormat="1" ht="13.5" customHeight="1" hidden="1">
      <c r="A109" s="41"/>
      <c r="B109" s="52"/>
      <c r="C109" s="55" t="s">
        <v>18</v>
      </c>
      <c r="D109" s="56"/>
      <c r="E109" s="57"/>
      <c r="F109" s="58"/>
    </row>
    <row r="110" spans="1:6" s="11" customFormat="1" ht="13.5" customHeight="1" hidden="1">
      <c r="A110" s="41">
        <f>IF(E10&gt;22,"in21",IF(OR(E10&lt;22,E10=""),"","bot"))</f>
      </c>
      <c r="B110" s="53">
        <f>IF(E10&gt;22,"L22",IF(OR(E10&lt;22,E10=""),"","L22"))</f>
      </c>
      <c r="C110" s="59" t="s">
        <v>5</v>
      </c>
      <c r="D110" s="188"/>
      <c r="E110" s="189"/>
      <c r="F110" s="54"/>
    </row>
    <row r="111" spans="1:6" s="11" customFormat="1" ht="13.5" customHeight="1" hidden="1">
      <c r="A111" s="41"/>
      <c r="B111" s="52"/>
      <c r="C111" s="55" t="s">
        <v>18</v>
      </c>
      <c r="D111" s="56"/>
      <c r="E111" s="57"/>
      <c r="F111" s="58"/>
    </row>
    <row r="112" spans="1:6" s="11" customFormat="1" ht="13.5" customHeight="1" hidden="1">
      <c r="A112" s="41">
        <f>IF(E10&gt;23,"in22",IF(OR(E10&lt;23,E10=""),"","bot"))</f>
      </c>
      <c r="B112" s="53">
        <f>IF(E10&gt;23,"L23",IF(OR(E10&lt;23,E10=""),"","L23"))</f>
      </c>
      <c r="C112" s="59" t="s">
        <v>4</v>
      </c>
      <c r="D112" s="188"/>
      <c r="E112" s="189"/>
      <c r="F112" s="54"/>
    </row>
    <row r="113" spans="1:6" s="11" customFormat="1" ht="13.5" customHeight="1" hidden="1">
      <c r="A113" s="41"/>
      <c r="B113" s="52"/>
      <c r="C113" s="55" t="s">
        <v>18</v>
      </c>
      <c r="D113" s="56"/>
      <c r="E113" s="57"/>
      <c r="F113" s="58"/>
    </row>
    <row r="114" spans="1:6" s="11" customFormat="1" ht="13.5" customHeight="1" hidden="1">
      <c r="A114" s="41">
        <f>IF(E10&gt;24,"in23",IF(OR(E10&lt;24,E10=""),"","bot"))</f>
      </c>
      <c r="B114" s="53">
        <f>IF(E10&gt;24,"L24",IF(OR(E10&lt;24,E10=""),"","L24"))</f>
      </c>
      <c r="C114" s="59" t="s">
        <v>3</v>
      </c>
      <c r="D114" s="209"/>
      <c r="E114" s="210"/>
      <c r="F114" s="54"/>
    </row>
    <row r="115" spans="1:6" s="11" customFormat="1" ht="13.5" customHeight="1" hidden="1">
      <c r="A115" s="62"/>
      <c r="B115" s="52"/>
      <c r="C115" s="55" t="s">
        <v>18</v>
      </c>
      <c r="D115" s="56"/>
      <c r="E115" s="57"/>
      <c r="F115" s="58"/>
    </row>
    <row r="116" spans="1:6" s="11" customFormat="1" ht="13.5" customHeight="1" hidden="1">
      <c r="A116" s="41">
        <f>IF(E10&gt;25,"in24",IF(OR(E10&lt;25,E10=""),"","bot"))</f>
      </c>
      <c r="B116" s="53">
        <f>IF(E10&gt;25,"L25",IF(OR(E10&lt;25,E10=""),"","L25"))</f>
      </c>
      <c r="C116" s="59" t="s">
        <v>16</v>
      </c>
      <c r="D116" s="188"/>
      <c r="E116" s="189"/>
      <c r="F116" s="60"/>
    </row>
    <row r="117" spans="1:6" s="11" customFormat="1" ht="13.5" customHeight="1" hidden="1">
      <c r="A117" s="62"/>
      <c r="B117" s="52"/>
      <c r="C117" s="55" t="s">
        <v>18</v>
      </c>
      <c r="D117" s="56"/>
      <c r="E117" s="57"/>
      <c r="F117" s="58"/>
    </row>
    <row r="118" spans="1:6" s="11" customFormat="1" ht="13.5" customHeight="1" hidden="1">
      <c r="A118" s="41">
        <f>IF(E10&gt;26,"in25",IF(OR(E10&lt;26,E10=""),"","bot"))</f>
      </c>
      <c r="B118" s="53">
        <f>IF(E10&gt;26,"L26",IF(OR(E10&lt;26,E10=""),"","L26"))</f>
      </c>
      <c r="C118" s="59" t="s">
        <v>17</v>
      </c>
      <c r="D118" s="188"/>
      <c r="E118" s="189"/>
      <c r="F118" s="60"/>
    </row>
    <row r="119" spans="1:6" s="11" customFormat="1" ht="13.5" customHeight="1" hidden="1">
      <c r="A119" s="41"/>
      <c r="B119" s="52"/>
      <c r="C119" s="55" t="s">
        <v>18</v>
      </c>
      <c r="D119" s="56"/>
      <c r="E119" s="57"/>
      <c r="F119" s="58"/>
    </row>
    <row r="120" spans="1:6" s="11" customFormat="1" ht="13.5" customHeight="1" hidden="1">
      <c r="A120" s="41">
        <f>IF(E10&gt;27,"in26",IF(OR(E10&lt;27,E10=""),"","bot"))</f>
      </c>
      <c r="B120" s="53">
        <f>IF(E10&gt;27,"L27",IF(OR(E10&lt;27,E10=""),"","L27"))</f>
      </c>
      <c r="C120" s="59" t="s">
        <v>10</v>
      </c>
      <c r="D120" s="188"/>
      <c r="E120" s="189"/>
      <c r="F120" s="60"/>
    </row>
    <row r="121" spans="1:6" s="11" customFormat="1" ht="13.5" customHeight="1" hidden="1">
      <c r="A121" s="41"/>
      <c r="B121" s="52"/>
      <c r="C121" s="55" t="s">
        <v>18</v>
      </c>
      <c r="D121" s="56"/>
      <c r="E121" s="57"/>
      <c r="F121" s="58"/>
    </row>
    <row r="122" spans="1:6" s="11" customFormat="1" ht="13.5" customHeight="1" hidden="1">
      <c r="A122" s="41">
        <f>IF(E10&gt;28,"in27",IF(OR(E10&lt;28,E10=""),"","bot"))</f>
      </c>
      <c r="B122" s="53">
        <f>IF(E10&gt;28,"L28",IF(OR(E10&lt;28,E10=""),"","L28"))</f>
      </c>
      <c r="C122" s="59" t="s">
        <v>6</v>
      </c>
      <c r="D122" s="188"/>
      <c r="E122" s="189"/>
      <c r="F122" s="54"/>
    </row>
    <row r="123" spans="1:6" s="11" customFormat="1" ht="13.5" customHeight="1" hidden="1">
      <c r="A123" s="41"/>
      <c r="B123" s="52"/>
      <c r="C123" s="55" t="s">
        <v>18</v>
      </c>
      <c r="D123" s="56"/>
      <c r="E123" s="57"/>
      <c r="F123" s="58"/>
    </row>
    <row r="124" spans="1:6" s="11" customFormat="1" ht="13.5" customHeight="1" hidden="1">
      <c r="A124" s="41">
        <f>IF(E10&gt;29,"in28",IF(OR(E10&lt;29,E10=""),"","bot"))</f>
      </c>
      <c r="B124" s="53">
        <f>IF(E10&gt;29,"L29",IF(OR(E10&lt;29,E10=""),"","L29"))</f>
      </c>
      <c r="C124" s="59" t="s">
        <v>5</v>
      </c>
      <c r="D124" s="188"/>
      <c r="E124" s="189"/>
      <c r="F124" s="54"/>
    </row>
    <row r="125" spans="1:6" s="11" customFormat="1" ht="13.5" customHeight="1" hidden="1">
      <c r="A125" s="41"/>
      <c r="B125" s="52"/>
      <c r="C125" s="55" t="s">
        <v>18</v>
      </c>
      <c r="D125" s="56"/>
      <c r="E125" s="57"/>
      <c r="F125" s="58"/>
    </row>
    <row r="126" spans="1:6" s="11" customFormat="1" ht="13.5" customHeight="1" hidden="1">
      <c r="A126" s="41">
        <f>IF(E10&gt;30,"in29",IF(OR(E10&lt;30,E10=""),"","bot"))</f>
      </c>
      <c r="B126" s="53">
        <f>IF(E10&gt;30,"L30",IF(OR(E10&lt;30,E10=""),"","L30"))</f>
      </c>
      <c r="C126" s="59" t="s">
        <v>4</v>
      </c>
      <c r="D126" s="188"/>
      <c r="E126" s="189"/>
      <c r="F126" s="54"/>
    </row>
    <row r="127" spans="1:6" s="11" customFormat="1" ht="13.5" customHeight="1" hidden="1">
      <c r="A127" s="41"/>
      <c r="B127" s="52"/>
      <c r="C127" s="55" t="s">
        <v>18</v>
      </c>
      <c r="D127" s="56"/>
      <c r="E127" s="57"/>
      <c r="F127" s="58"/>
    </row>
    <row r="128" spans="1:6" s="11" customFormat="1" ht="13.5" customHeight="1" hidden="1">
      <c r="A128" s="41">
        <f>IF(E10&gt;31,"in30",IF(OR(E10&lt;31,E10=""),"","bot"))</f>
      </c>
      <c r="B128" s="53">
        <f>IF(E10&gt;31,"L31",IF(OR(E10&lt;31,E10=""),"","L31"))</f>
      </c>
      <c r="C128" s="59" t="s">
        <v>3</v>
      </c>
      <c r="D128" s="209"/>
      <c r="E128" s="210"/>
      <c r="F128" s="54"/>
    </row>
    <row r="129" spans="1:6" s="11" customFormat="1" ht="13.5" customHeight="1" hidden="1">
      <c r="A129" s="41"/>
      <c r="B129" s="52"/>
      <c r="C129" s="55" t="s">
        <v>18</v>
      </c>
      <c r="D129" s="56"/>
      <c r="E129" s="57"/>
      <c r="F129" s="58"/>
    </row>
    <row r="130" spans="1:6" s="11" customFormat="1" ht="13.5" customHeight="1" hidden="1">
      <c r="A130" s="41">
        <f>IF(E10&gt;32,"?????",IF(OR(E10&lt;32,E10=""),"","bot"))</f>
      </c>
      <c r="B130" s="53">
        <f>IF(E10&gt;32,"?????",IF(OR(E10&lt;32,E10=""),"","L32"))</f>
      </c>
      <c r="C130" s="59" t="s">
        <v>3</v>
      </c>
      <c r="D130" s="209"/>
      <c r="E130" s="210"/>
      <c r="F130" s="54"/>
    </row>
    <row r="131" spans="1:6" s="11" customFormat="1" ht="12.75" hidden="1">
      <c r="A131" s="63"/>
      <c r="B131" s="64"/>
      <c r="C131" s="65"/>
      <c r="D131" s="66"/>
      <c r="E131" s="67"/>
      <c r="F131" s="68"/>
    </row>
    <row r="132" spans="1:6" s="11" customFormat="1" ht="13.5" customHeight="1" thickBot="1">
      <c r="A132" s="324"/>
      <c r="B132" s="325"/>
      <c r="C132" s="125"/>
      <c r="D132" s="126"/>
      <c r="E132" s="127">
        <f>E69+E71+E73+E75+E77+E79+E81+E83+E85+E87+E89+E91+E93+E95+E97+E99+E101+E103+E105+E107+E109+E111+E113+E115+E117+E119+E121+E123+E125+E127+E129</f>
        <v>0</v>
      </c>
      <c r="F132" s="128">
        <f>F68+F70+F72+F74+F76+F78+F80+F82+F84+F86+F88+F90+F92+F94+F96+F98+F100+F102+F104+F106+F108+F110+F112+F114+F116+F118+F120+F122+F124+F126+F128+F130</f>
        <v>0</v>
      </c>
    </row>
    <row r="133" spans="1:6" s="11" customFormat="1" ht="13.5" customHeight="1" thickBot="1">
      <c r="A133" s="326"/>
      <c r="B133" s="327"/>
      <c r="C133" s="322" t="s">
        <v>43</v>
      </c>
      <c r="D133" s="323"/>
      <c r="E133" s="129"/>
      <c r="F133" s="130" t="s">
        <v>44</v>
      </c>
    </row>
    <row r="134" spans="1:6" s="11" customFormat="1" ht="12.75">
      <c r="A134" s="328"/>
      <c r="B134" s="329"/>
      <c r="C134" s="198"/>
      <c r="D134" s="198"/>
      <c r="E134" s="131"/>
      <c r="F134" s="132"/>
    </row>
    <row r="135" spans="1:6" s="11" customFormat="1" ht="13.5" customHeight="1">
      <c r="A135" s="41"/>
      <c r="B135" s="52"/>
      <c r="C135" s="320">
        <f>IF(OR(F26="Yes/Yes",F26="no/Yes"),"Bottom Mask","")</f>
      </c>
      <c r="D135" s="321"/>
      <c r="E135" s="69"/>
      <c r="F135" s="70"/>
    </row>
    <row r="136" spans="1:6" s="11" customFormat="1" ht="13.5" customHeight="1">
      <c r="A136" s="41"/>
      <c r="B136" s="52"/>
      <c r="C136" s="196">
        <f>IF(OR(F28="Yes/Yes",F28="no/Yes"),"Bottom Silk","")</f>
      </c>
      <c r="D136" s="197"/>
      <c r="E136" s="71"/>
      <c r="F136" s="72"/>
    </row>
    <row r="137" spans="1:6" s="11" customFormat="1" ht="13.5" customHeight="1">
      <c r="A137" s="41" t="s">
        <v>99</v>
      </c>
      <c r="B137" s="52"/>
      <c r="C137" s="196"/>
      <c r="D137" s="197"/>
      <c r="E137" s="73"/>
      <c r="F137" s="72"/>
    </row>
    <row r="138" spans="1:6" s="11" customFormat="1" ht="13.5" customHeight="1" hidden="1">
      <c r="A138" s="74" t="s">
        <v>45</v>
      </c>
      <c r="B138" s="75"/>
      <c r="C138" s="76"/>
      <c r="D138" s="77" t="s">
        <v>46</v>
      </c>
      <c r="E138" s="73"/>
      <c r="F138" s="72"/>
    </row>
    <row r="139" spans="1:6" s="11" customFormat="1" ht="14.25" customHeight="1" hidden="1">
      <c r="A139" s="27" t="s">
        <v>83</v>
      </c>
      <c r="B139" s="52"/>
      <c r="C139" s="196" t="s">
        <v>35</v>
      </c>
      <c r="D139" s="197"/>
      <c r="E139" s="71"/>
      <c r="F139" s="72"/>
    </row>
    <row r="140" spans="1:6" s="11" customFormat="1" ht="14.25" customHeight="1" hidden="1">
      <c r="A140" s="78" t="s">
        <v>47</v>
      </c>
      <c r="B140" s="75"/>
      <c r="C140" s="318" t="s">
        <v>48</v>
      </c>
      <c r="D140" s="319"/>
      <c r="E140" s="71"/>
      <c r="F140" s="72"/>
    </row>
    <row r="141" spans="1:6" s="11" customFormat="1" ht="14.25" customHeight="1" hidden="1">
      <c r="A141" s="78" t="s">
        <v>96</v>
      </c>
      <c r="B141" s="75"/>
      <c r="C141" s="76"/>
      <c r="D141" s="77" t="s">
        <v>63</v>
      </c>
      <c r="E141" s="71"/>
      <c r="F141" s="72"/>
    </row>
    <row r="142" spans="1:6" s="11" customFormat="1" ht="14.25" customHeight="1" hidden="1">
      <c r="A142" s="41" t="s">
        <v>84</v>
      </c>
      <c r="B142" s="52"/>
      <c r="C142" s="196" t="s">
        <v>39</v>
      </c>
      <c r="D142" s="197"/>
      <c r="E142" s="71"/>
      <c r="F142" s="72"/>
    </row>
    <row r="143" spans="1:6" s="11" customFormat="1" ht="13.5" customHeight="1">
      <c r="A143" s="41" t="s">
        <v>110</v>
      </c>
      <c r="B143" s="52"/>
      <c r="C143" s="196"/>
      <c r="D143" s="197"/>
      <c r="E143" s="71"/>
      <c r="F143" s="72"/>
    </row>
    <row r="144" spans="1:6" s="11" customFormat="1" ht="14.25" customHeight="1">
      <c r="A144" s="41">
        <f>IF(A143="*.drp","*.drn","")</f>
      </c>
      <c r="B144" s="52"/>
      <c r="C144" s="196">
        <f>IF(A143="*.drp","non-plated holes","")</f>
      </c>
      <c r="D144" s="197"/>
      <c r="E144" s="71"/>
      <c r="F144" s="72"/>
    </row>
    <row r="145" spans="1:6" s="11" customFormat="1" ht="14.25" customHeight="1" hidden="1">
      <c r="A145" s="152" t="s">
        <v>100</v>
      </c>
      <c r="B145" s="92"/>
      <c r="C145" s="92"/>
      <c r="D145" s="93" t="s">
        <v>101</v>
      </c>
      <c r="E145" s="94"/>
      <c r="F145" s="153"/>
    </row>
    <row r="146" spans="1:6" s="11" customFormat="1" ht="14.25" customHeight="1" hidden="1">
      <c r="A146" s="154" t="s">
        <v>80</v>
      </c>
      <c r="B146" s="155"/>
      <c r="C146" s="156"/>
      <c r="D146" s="157"/>
      <c r="E146" s="158"/>
      <c r="F146" s="159"/>
    </row>
    <row r="147" spans="1:6" s="11" customFormat="1" ht="14.25" customHeight="1" hidden="1">
      <c r="A147" s="160" t="s">
        <v>81</v>
      </c>
      <c r="B147" s="156"/>
      <c r="C147" s="156"/>
      <c r="D147" s="157"/>
      <c r="E147" s="158"/>
      <c r="F147" s="159"/>
    </row>
    <row r="148" spans="1:6" s="11" customFormat="1" ht="14.25" customHeight="1" hidden="1">
      <c r="A148" s="161" t="s">
        <v>82</v>
      </c>
      <c r="B148" s="162"/>
      <c r="C148" s="162"/>
      <c r="D148" s="158"/>
      <c r="E148" s="158"/>
      <c r="F148" s="159"/>
    </row>
    <row r="149" spans="1:6" s="11" customFormat="1" ht="48.75" customHeight="1" hidden="1" thickBot="1">
      <c r="A149" s="205" t="s">
        <v>93</v>
      </c>
      <c r="B149" s="206"/>
      <c r="C149" s="206"/>
      <c r="D149" s="206"/>
      <c r="E149" s="206"/>
      <c r="F149" s="153"/>
    </row>
    <row r="150" spans="1:6" s="11" customFormat="1" ht="24" hidden="1">
      <c r="A150" s="185" t="s">
        <v>94</v>
      </c>
      <c r="B150" s="186"/>
      <c r="C150" s="186"/>
      <c r="D150" s="186"/>
      <c r="E150" s="186"/>
      <c r="F150" s="187"/>
    </row>
    <row r="151" spans="1:6" s="11" customFormat="1" ht="21" hidden="1" thickBot="1">
      <c r="A151" s="299" t="s">
        <v>76</v>
      </c>
      <c r="B151" s="300"/>
      <c r="C151" s="300"/>
      <c r="D151" s="300"/>
      <c r="E151" s="85"/>
      <c r="F151" s="86"/>
    </row>
    <row r="152" spans="1:6" s="11" customFormat="1" ht="21" hidden="1">
      <c r="A152" s="202" t="s">
        <v>85</v>
      </c>
      <c r="B152" s="203"/>
      <c r="C152" s="203"/>
      <c r="D152" s="203"/>
      <c r="E152" s="203"/>
      <c r="F152" s="204"/>
    </row>
    <row r="153" spans="1:6" s="11" customFormat="1" ht="21" hidden="1">
      <c r="A153" s="296"/>
      <c r="B153" s="297"/>
      <c r="C153" s="297"/>
      <c r="D153" s="297"/>
      <c r="E153" s="297"/>
      <c r="F153" s="298"/>
    </row>
    <row r="154" spans="1:6" s="11" customFormat="1" ht="18" hidden="1" thickBot="1">
      <c r="A154" s="87" t="s">
        <v>77</v>
      </c>
      <c r="B154" s="88"/>
      <c r="C154" s="88"/>
      <c r="D154" s="89"/>
      <c r="E154" s="89"/>
      <c r="F154" s="90"/>
    </row>
    <row r="155" spans="1:6" s="11" customFormat="1" ht="22.5" hidden="1">
      <c r="A155" s="163" t="s">
        <v>78</v>
      </c>
      <c r="B155" s="162"/>
      <c r="C155" s="162"/>
      <c r="D155" s="158"/>
      <c r="E155" s="158"/>
      <c r="F155" s="159"/>
    </row>
    <row r="156" spans="1:6" s="11" customFormat="1" ht="34.5" hidden="1">
      <c r="A156" s="164" t="s">
        <v>79</v>
      </c>
      <c r="B156" s="162"/>
      <c r="C156" s="162"/>
      <c r="D156" s="165"/>
      <c r="E156" s="162"/>
      <c r="F156" s="159"/>
    </row>
    <row r="157" spans="1:6" s="11" customFormat="1" ht="14.25" customHeight="1" hidden="1">
      <c r="A157" s="152"/>
      <c r="B157" s="92"/>
      <c r="C157" s="92"/>
      <c r="D157" s="93"/>
      <c r="E157" s="94"/>
      <c r="F157" s="153"/>
    </row>
    <row r="158" spans="1:8" s="11" customFormat="1" ht="14.25" customHeight="1" hidden="1">
      <c r="A158" s="199" t="s">
        <v>88</v>
      </c>
      <c r="B158" s="200"/>
      <c r="C158" s="200"/>
      <c r="D158" s="200"/>
      <c r="E158" s="200"/>
      <c r="F158" s="201"/>
      <c r="H158" s="11" t="s">
        <v>89</v>
      </c>
    </row>
    <row r="159" spans="1:8" s="11" customFormat="1" ht="24" hidden="1">
      <c r="A159" s="166" t="s">
        <v>90</v>
      </c>
      <c r="B159" s="95"/>
      <c r="C159" s="95"/>
      <c r="D159" s="96"/>
      <c r="E159" s="96"/>
      <c r="F159" s="153"/>
      <c r="H159" s="11" t="s">
        <v>91</v>
      </c>
    </row>
    <row r="160" spans="1:6" s="101" customFormat="1" ht="30" hidden="1">
      <c r="A160" s="167" t="s">
        <v>95</v>
      </c>
      <c r="B160" s="99"/>
      <c r="C160" s="99"/>
      <c r="D160" s="100"/>
      <c r="E160" s="100"/>
      <c r="F160" s="168"/>
    </row>
    <row r="161" spans="1:6" s="11" customFormat="1" ht="14.25" customHeight="1" hidden="1">
      <c r="A161" s="152" t="s">
        <v>87</v>
      </c>
      <c r="B161" s="92"/>
      <c r="C161" s="92"/>
      <c r="D161" s="93"/>
      <c r="E161" s="94"/>
      <c r="F161" s="153"/>
    </row>
    <row r="162" spans="1:6" s="11" customFormat="1" ht="14.25" customHeight="1" hidden="1">
      <c r="A162" s="152"/>
      <c r="B162" s="92"/>
      <c r="C162" s="92"/>
      <c r="D162" s="93"/>
      <c r="E162" s="94"/>
      <c r="F162" s="153"/>
    </row>
    <row r="163" spans="1:6" s="91" customFormat="1" ht="12.75" hidden="1">
      <c r="A163" s="169"/>
      <c r="B163" s="170"/>
      <c r="C163" s="162"/>
      <c r="D163" s="158"/>
      <c r="E163" s="158"/>
      <c r="F163" s="159"/>
    </row>
    <row r="164" spans="1:6" s="11" customFormat="1" ht="13.5" customHeight="1">
      <c r="A164" s="190"/>
      <c r="B164" s="191"/>
      <c r="C164" s="150"/>
      <c r="D164" s="150"/>
      <c r="E164" s="150"/>
      <c r="F164" s="194" t="s">
        <v>75</v>
      </c>
    </row>
    <row r="165" spans="1:6" s="11" customFormat="1" ht="13.5" customHeight="1">
      <c r="A165" s="190"/>
      <c r="B165" s="191"/>
      <c r="C165" s="150"/>
      <c r="D165" s="150"/>
      <c r="E165" s="150"/>
      <c r="F165" s="194"/>
    </row>
    <row r="166" spans="1:6" s="11" customFormat="1" ht="13.5" customHeight="1">
      <c r="A166" s="190"/>
      <c r="B166" s="191"/>
      <c r="C166" s="150"/>
      <c r="D166" s="151"/>
      <c r="E166" s="150"/>
      <c r="F166" s="194"/>
    </row>
    <row r="167" spans="1:6" s="11" customFormat="1" ht="13.5" customHeight="1">
      <c r="A167" s="190"/>
      <c r="B167" s="191"/>
      <c r="C167" s="150"/>
      <c r="D167" s="151"/>
      <c r="E167" s="150"/>
      <c r="F167" s="194"/>
    </row>
    <row r="168" spans="1:6" s="11" customFormat="1" ht="13.5" customHeight="1">
      <c r="A168" s="190"/>
      <c r="B168" s="191"/>
      <c r="C168" s="150"/>
      <c r="D168" s="150"/>
      <c r="E168" s="150"/>
      <c r="F168" s="194"/>
    </row>
    <row r="169" spans="1:6" s="11" customFormat="1" ht="13.5" customHeight="1">
      <c r="A169" s="190"/>
      <c r="B169" s="191"/>
      <c r="C169" s="150"/>
      <c r="D169" s="150"/>
      <c r="E169" s="150"/>
      <c r="F169" s="194"/>
    </row>
    <row r="170" spans="1:6" s="11" customFormat="1" ht="6" customHeight="1">
      <c r="A170" s="190"/>
      <c r="B170" s="191"/>
      <c r="C170" s="150"/>
      <c r="D170" s="150"/>
      <c r="E170" s="150"/>
      <c r="F170" s="194"/>
    </row>
    <row r="171" spans="1:6" s="11" customFormat="1" ht="13.5" customHeight="1" hidden="1">
      <c r="A171" s="192"/>
      <c r="B171" s="193"/>
      <c r="C171" s="171"/>
      <c r="D171" s="171"/>
      <c r="E171" s="171"/>
      <c r="F171" s="195"/>
    </row>
  </sheetData>
  <sheetProtection/>
  <mergeCells count="120">
    <mergeCell ref="C144:D144"/>
    <mergeCell ref="A45:D45"/>
    <mergeCell ref="A43:D43"/>
    <mergeCell ref="A49:D49"/>
    <mergeCell ref="A48:D48"/>
    <mergeCell ref="A56:B56"/>
    <mergeCell ref="A60:D60"/>
    <mergeCell ref="C143:D143"/>
    <mergeCell ref="A61:B61"/>
    <mergeCell ref="A44:D44"/>
    <mergeCell ref="E8:F8"/>
    <mergeCell ref="C140:D140"/>
    <mergeCell ref="D124:E124"/>
    <mergeCell ref="C135:D135"/>
    <mergeCell ref="D130:E130"/>
    <mergeCell ref="C133:D133"/>
    <mergeCell ref="D128:E128"/>
    <mergeCell ref="D104:E104"/>
    <mergeCell ref="A39:E39"/>
    <mergeCell ref="A132:B134"/>
    <mergeCell ref="E12:F12"/>
    <mergeCell ref="A11:D11"/>
    <mergeCell ref="E9:F9"/>
    <mergeCell ref="C9:D9"/>
    <mergeCell ref="C20:D20"/>
    <mergeCell ref="A51:D51"/>
    <mergeCell ref="E22:F22"/>
    <mergeCell ref="A40:D40"/>
    <mergeCell ref="E23:F23"/>
    <mergeCell ref="A21:D21"/>
    <mergeCell ref="A13:D13"/>
    <mergeCell ref="E10:F10"/>
    <mergeCell ref="A10:D10"/>
    <mergeCell ref="A153:F153"/>
    <mergeCell ref="D112:E112"/>
    <mergeCell ref="A151:D151"/>
    <mergeCell ref="D120:E120"/>
    <mergeCell ref="C142:D142"/>
    <mergeCell ref="A28:D28"/>
    <mergeCell ref="A31:D31"/>
    <mergeCell ref="A33:D33"/>
    <mergeCell ref="E25:F25"/>
    <mergeCell ref="A38:D38"/>
    <mergeCell ref="A12:D12"/>
    <mergeCell ref="E19:F19"/>
    <mergeCell ref="E21:F21"/>
    <mergeCell ref="E24:F24"/>
    <mergeCell ref="E13:F13"/>
    <mergeCell ref="E15:F15"/>
    <mergeCell ref="A17:D17"/>
    <mergeCell ref="E17:F17"/>
    <mergeCell ref="E18:F18"/>
    <mergeCell ref="A8:D8"/>
    <mergeCell ref="A41:D41"/>
    <mergeCell ref="A34:D34"/>
    <mergeCell ref="A30:D30"/>
    <mergeCell ref="A27:D27"/>
    <mergeCell ref="A29:D29"/>
    <mergeCell ref="A19:D19"/>
    <mergeCell ref="A26:D26"/>
    <mergeCell ref="A24:D24"/>
    <mergeCell ref="A22:D22"/>
    <mergeCell ref="A14:D14"/>
    <mergeCell ref="A23:D23"/>
    <mergeCell ref="A25:D25"/>
    <mergeCell ref="A16:D16"/>
    <mergeCell ref="A57:D57"/>
    <mergeCell ref="D72:E72"/>
    <mergeCell ref="A54:D54"/>
    <mergeCell ref="A55:D55"/>
    <mergeCell ref="A50:D50"/>
    <mergeCell ref="A53:D53"/>
    <mergeCell ref="C65:D65"/>
    <mergeCell ref="A35:D35"/>
    <mergeCell ref="A42:D42"/>
    <mergeCell ref="A47:D47"/>
    <mergeCell ref="A37:D37"/>
    <mergeCell ref="A36:D36"/>
    <mergeCell ref="A52:D52"/>
    <mergeCell ref="A46:D46"/>
    <mergeCell ref="D94:E94"/>
    <mergeCell ref="C63:D63"/>
    <mergeCell ref="D68:E68"/>
    <mergeCell ref="A59:D59"/>
    <mergeCell ref="A58:B58"/>
    <mergeCell ref="D80:E80"/>
    <mergeCell ref="D70:E70"/>
    <mergeCell ref="C66:D66"/>
    <mergeCell ref="D74:E74"/>
    <mergeCell ref="D78:E78"/>
    <mergeCell ref="D106:E106"/>
    <mergeCell ref="D102:E102"/>
    <mergeCell ref="D98:E98"/>
    <mergeCell ref="D82:E82"/>
    <mergeCell ref="D76:E76"/>
    <mergeCell ref="D86:E86"/>
    <mergeCell ref="D88:E88"/>
    <mergeCell ref="D92:E92"/>
    <mergeCell ref="D84:E84"/>
    <mergeCell ref="D90:E90"/>
    <mergeCell ref="C137:D137"/>
    <mergeCell ref="A149:E149"/>
    <mergeCell ref="D108:E108"/>
    <mergeCell ref="D122:E122"/>
    <mergeCell ref="D96:E96"/>
    <mergeCell ref="D110:E110"/>
    <mergeCell ref="D100:E100"/>
    <mergeCell ref="D114:E114"/>
    <mergeCell ref="D116:E116"/>
    <mergeCell ref="D118:E118"/>
    <mergeCell ref="A1:F7"/>
    <mergeCell ref="A150:F150"/>
    <mergeCell ref="D126:E126"/>
    <mergeCell ref="A164:B171"/>
    <mergeCell ref="F164:F171"/>
    <mergeCell ref="C136:D136"/>
    <mergeCell ref="C134:D134"/>
    <mergeCell ref="A158:F158"/>
    <mergeCell ref="A152:F152"/>
    <mergeCell ref="C139:D139"/>
  </mergeCells>
  <dataValidations count="87">
    <dataValidation type="list" allowBlank="1" showInputMessage="1" showErrorMessage="1" sqref="C137:C138 D137">
      <formula1>"Контур платы *, Border"</formula1>
    </dataValidation>
    <dataValidation type="list" allowBlank="1" showInputMessage="1" showErrorMessage="1" sqref="C143:D143">
      <formula1>"Сверловка (металлизированные) **, plated holes, holes"</formula1>
    </dataValidation>
    <dataValidation type="list" allowBlank="1" showInputMessage="1" showErrorMessage="1" sqref="C139:D139">
      <formula1>"Скрайбирование, V-cut"</formula1>
    </dataValidation>
    <dataValidation type="list" allowBlank="1" showInputMessage="1" showErrorMessage="1" sqref="C142:D142">
      <formula1>"Контуры для фрезеровки, milling contours"</formula1>
    </dataValidation>
    <dataValidation type="list" allowBlank="1" showInputMessage="1" showErrorMessage="1" sqref="A143">
      <formula1>"*.drp,*.drl"</formula1>
    </dataValidation>
    <dataValidation type="list" allowBlank="1" showInputMessage="1" showErrorMessage="1" sqref="A132:B134">
      <formula1>"Проверка толщины платы"</formula1>
    </dataValidation>
    <dataValidation type="list" allowBlank="1" showInputMessage="1" showErrorMessage="1" sqref="C133:D133">
      <formula1>"Общая толщина платы *,PCB Thickness"</formula1>
    </dataValidation>
    <dataValidation type="list" allowBlank="1" showInputMessage="1" showErrorMessage="1" sqref="C63">
      <formula1>"Описание конструкции печатной платы"</formula1>
    </dataValidation>
    <dataValidation type="list" allowBlank="1" showInputMessage="1" showErrorMessage="1" sqref="A63">
      <formula1>"Порядок слоев:,Layers order:"</formula1>
    </dataValidation>
    <dataValidation type="list" allowBlank="1" showInputMessage="1" showErrorMessage="1" sqref="D138">
      <formula1>"Металлизированный контур платы, Plated PCB contour"</formula1>
    </dataValidation>
    <dataValidation type="list" allowBlank="1" showInputMessage="1" showErrorMessage="1" sqref="C140:C141 D140">
      <formula1>"Контуры для фрезеровки под металлизацию, PLATED milling contours"</formula1>
    </dataValidation>
    <dataValidation type="list" allowBlank="1" showInputMessage="1" showErrorMessage="1" sqref="E47 E43 E52">
      <formula1>"да, нет"</formula1>
    </dataValidation>
    <dataValidation type="list" allowBlank="1" showInputMessage="1" showErrorMessage="1" sqref="F38">
      <formula1>"No,HASL,HAL Lead free (Pb free),Immersion GOLD,HARD GOLD for Edge Connectors"</formula1>
    </dataValidation>
    <dataValidation type="list" allowBlank="1" showInputMessage="1" showErrorMessage="1" sqref="E41">
      <formula1>"отверстий, сверл"</formula1>
    </dataValidation>
    <dataValidation type="list" allowBlank="1" showInputMessage="1" showErrorMessage="1" sqref="E54">
      <formula1>"не имеет значения, да, нет"</formula1>
    </dataValidation>
    <dataValidation type="list" allowBlank="1" showInputMessage="1" showErrorMessage="1" sqref="F52 F164 F43 F47 F54">
      <formula1>"Yes, No"</formula1>
    </dataValidation>
    <dataValidation type="list" allowBlank="1" showInputMessage="1" showErrorMessage="1" sqref="A41:D41">
      <formula1>"Файл печатных плат содержит диаметры  сверл / отверстий (отверстий по умолчанию):, There are hole diameters in all drill files"</formula1>
    </dataValidation>
    <dataValidation type="list" allowBlank="1" showInputMessage="1" showErrorMessage="1" sqref="F41">
      <formula1>"finishing, starting"</formula1>
    </dataValidation>
    <dataValidation type="list" allowBlank="1" showInputMessage="1" showErrorMessage="1" sqref="A38:B38">
      <formula1>"Покрытие ламелей разъемов, Edge connectors"</formula1>
    </dataValidation>
    <dataValidation type="list" allowBlank="1" showInputMessage="1" showErrorMessage="1" sqref="A37:D37">
      <formula1>"Финишное покрытие платы (покрытие мест открытых от маски под пайку),Surface Finish"</formula1>
    </dataValidation>
    <dataValidation type="list" allowBlank="1" showInputMessage="1" showErrorMessage="1" sqref="A35:B35">
      <formula1>"Финишная толщина фольги на внутренних слоях  (если не указано подробнее в описании конструкции ПП, ниже по тексту), Copper thickness Inner layers"</formula1>
    </dataValidation>
    <dataValidation type="list" allowBlank="1" showInputMessage="1" showErrorMessage="1" sqref="A34:B34">
      <formula1>"Финишная толщина фольги на внешних слоях   (если не указано подробнее в описании конструкции ПП, ниже по тексту), Finished Copper thickness outer layers"</formula1>
    </dataValidation>
    <dataValidation type="list" allowBlank="1" showInputMessage="1" showErrorMessage="1" sqref="A43:D43">
      <formula1>"Наличие заполненных отверстий (Plugged holes),  (да / нет), Plugged holes"</formula1>
    </dataValidation>
    <dataValidation type="list" allowBlank="1" showInputMessage="1" showErrorMessage="1" sqref="A45:D45">
      <formula1>"Материал заполнения для заполненных отверстий (Plugged holes),Plugging holes by"</formula1>
    </dataValidation>
    <dataValidation type="list" allowBlank="1" showInputMessage="1" showErrorMessage="1" sqref="A52:B52">
      <formula1>"Электроконтроль ****, Electrical Test"</formula1>
    </dataValidation>
    <dataValidation type="list" allowBlank="1" showInputMessage="1" showErrorMessage="1" sqref="A47:D47">
      <formula1>"Наличие отверстий под запрессовку,  да/нет, Holes for Pressfit"</formula1>
    </dataValidation>
    <dataValidation type="list" allowBlank="1" showInputMessage="1" showErrorMessage="1" sqref="A48:D48">
      <formula1>"Диаметры отверстий под запрессовку **, Hole diameters for Pressfit"</formula1>
    </dataValidation>
    <dataValidation type="list" allowBlank="1" showInputMessage="1" showErrorMessage="1" sqref="F48">
      <formula1>"±0.05 мм, ±0.05 mm"</formula1>
    </dataValidation>
    <dataValidation type="list" allowBlank="1" showInputMessage="1" showErrorMessage="1" sqref="A44:D44">
      <formula1>"Диаметры заполненных отверстий или номер инструмента, Hole diameters for Plugging"</formula1>
    </dataValidation>
    <dataValidation type="list" allowBlank="1" showInputMessage="1" showErrorMessage="1" sqref="F45">
      <formula1>"Soldermask, Copper, Filling epoxy and capping with copper, Epoxy, Heat-conducting paste or Copper"</formula1>
    </dataValidation>
    <dataValidation type="list" allowBlank="1" showInputMessage="1" showErrorMessage="1" sqref="E38">
      <formula1>"разъемов нет,Горячее лужение,бессвинцовое горячее лужение,Иммерсионное золочение,гальваническое золочение разъема"</formula1>
    </dataValidation>
    <dataValidation type="list" allowBlank="1" showInputMessage="1" showErrorMessage="1" sqref="E37">
      <formula1>"Горячее лужение,бессвинцовое горячее лужение,Иммерсионное золочение,Entek Plus (OSP),SOFT GOLD"</formula1>
    </dataValidation>
    <dataValidation type="list" allowBlank="1" showInputMessage="1" showErrorMessage="1" sqref="A54:D54">
      <formula1>"Требуется ли логотип предприятия-изготовителя на плате (по умолчанию - да),Logo of manufacturer and UL-code"</formula1>
    </dataValidation>
    <dataValidation type="list" allowBlank="1" showInputMessage="1" showErrorMessage="1" sqref="A55:D55">
      <formula1>"Нанесение маркировки, Apply marking"</formula1>
    </dataValidation>
    <dataValidation type="list" allowBlank="1" showInputMessage="1" showErrorMessage="1" sqref="A56">
      <formula1>"Лого производителя, Logo of manufacturer"</formula1>
    </dataValidation>
    <dataValidation type="list" allowBlank="1" showInputMessage="1" showErrorMessage="1" sqref="D56">
      <formula1>"By Silkscreen (шелкографией), By Soldermask (в паяльной маске), By Etch (в меди, травлением), Comp side (верхняя сторона платы), Solder side (нижняя сторона платы)"</formula1>
    </dataValidation>
    <dataValidation type="list" allowBlank="1" showInputMessage="1" showErrorMessage="1" sqref="A58 C58">
      <formula1>"Дата изготовления, Data code"</formula1>
    </dataValidation>
    <dataValidation type="list" allowBlank="1" showInputMessage="1" showErrorMessage="1" sqref="A59:B59">
      <formula1>"Наименование платы от заказчика, Customer P/N"</formula1>
    </dataValidation>
    <dataValidation type="list" allowBlank="1" showInputMessage="1" showErrorMessage="1" sqref="A57:D57">
      <formula1>"Зарегистрир. междунар. «знак» сертификации качества произв-ва (или знак ОТК), UL Logo"</formula1>
    </dataValidation>
    <dataValidation type="list" allowBlank="1" showInputMessage="1" showErrorMessage="1" sqref="A61">
      <formula1>"Заводской номер платы, Unique PCB number for every board"</formula1>
    </dataValidation>
    <dataValidation allowBlank="1" showInputMessage="1" sqref="D61"/>
    <dataValidation type="list" allowBlank="1" showInputMessage="1" showErrorMessage="1" sqref="A50:D50">
      <formula1>"Деформация, коробление, искривление, %, Warpage, %"</formula1>
    </dataValidation>
    <dataValidation type="list" allowBlank="1" showInputMessage="1" showErrorMessage="1" sqref="E56:E61">
      <formula1>"NO, By Silkscreen, By Soldermask, By Etch"</formula1>
    </dataValidation>
    <dataValidation type="list" allowBlank="1" showInputMessage="1" showErrorMessage="1" sqref="A33">
      <formula1>"Тип материала (по умолчанию FR-4, если не указано подробнее в описании конструкции ПП, ниже по тексту), Material Type"</formula1>
    </dataValidation>
    <dataValidation errorStyle="warning" type="list" allowBlank="1" showInputMessage="1" showErrorMessage="1" sqref="F35">
      <formula1>"0,5oz/18micron,1oz/35micron,2oz/70micron,3oz/105micron,4oz/140micron,5oz/175micron,See Figure Below,–––––"</formula1>
    </dataValidation>
    <dataValidation errorStyle="warning" type="list" allowBlank="1" showInputMessage="1" showErrorMessage="1" sqref="F34">
      <formula1>"1oz/35micron,2oz/70micron,3oz/105micron,4oz/140micron,5oz/175micron,0,5oz/18micron,See Figure Below,–––––"</formula1>
    </dataValidation>
    <dataValidation type="list" allowBlank="1" showInputMessage="1" showErrorMessage="1" sqref="A60:D60">
      <formula1>"соответствие требованиям директивы ""RoHS"", ""RoHS"" mark"</formula1>
    </dataValidation>
    <dataValidation type="list" allowBlank="1" showInputMessage="1" showErrorMessage="1" sqref="F37">
      <formula1>"HASL(PbSn),HAL Lead free (Pb free),Immersion GOLD,Immersion GOLD 0.12um,Flash Gold,Entek Plus,SOFT GOLD,Immersion Tin,Immersion Silver,Clear Copper         (without Surface Finish)"</formula1>
    </dataValidation>
    <dataValidation type="list" allowBlank="1" showInputMessage="1" sqref="F56:F61">
      <formula1>"Comp side, Solder side, Comp side (see figure below), Solder side (see figure below), Comp side (see «notes.gbr»), Solder side (see «notes.gbr»),"</formula1>
    </dataValidation>
    <dataValidation type="list" allowBlank="1" showInputMessage="1" showErrorMessage="1" sqref="D141">
      <formula1>"Countersink on Top side,Countersink on Bottom side,зенковка с верхней стороны,зенковка с нижней стороны"</formula1>
    </dataValidation>
    <dataValidation type="list" allowBlank="1" showInputMessage="1" showErrorMessage="1" sqref="A141">
      <formula1>"countersink_top,countersink_bot"</formula1>
    </dataValidation>
    <dataValidation type="list" allowBlank="1" showInputMessage="1" showErrorMessage="1" sqref="A31:D31">
      <formula1>"Места для графитового покрытия КАРБОНОМ,Сarbon ink"</formula1>
    </dataValidation>
    <dataValidation type="list" allowBlank="1" showInputMessage="1" showErrorMessage="1" sqref="F31">
      <formula1>"Yes, top side,Yes, bottom side,Yes, Top and Bottom sides"</formula1>
    </dataValidation>
    <dataValidation type="list" allowBlank="1" showInputMessage="1" showErrorMessage="1" sqref="E19:F19">
      <formula1>"Not more then 5%,allowed, NOT allowed, allowed - разрешается, NOT allowed - НЕ разрешается"</formula1>
    </dataValidation>
    <dataValidation type="list" allowBlank="1" showInputMessage="1" showErrorMessage="1" sqref="E29">
      <formula1>"Белый, Желтый, Черный"</formula1>
    </dataValidation>
    <dataValidation type="list" allowBlank="1" showInputMessage="1" showErrorMessage="1" sqref="F28">
      <formula1>"No, Yes/no, no/Yes, Yes/Yes"</formula1>
    </dataValidation>
    <dataValidation type="list" allowBlank="1" showInputMessage="1" showErrorMessage="1" sqref="E28">
      <formula1>"без маркировки, маркировка сверху, маркировка снизу, двусторонняя маркировка"</formula1>
    </dataValidation>
    <dataValidation type="list" allowBlank="1" showInputMessage="1" showErrorMessage="1" sqref="F29">
      <formula1>"White, Yellow, Black"</formula1>
    </dataValidation>
    <dataValidation type="list" allowBlank="1" showInputMessage="1" showErrorMessage="1" sqref="E26">
      <formula1>"без маски, двусторонняя маска, маска сверху, маска снизу"</formula1>
    </dataValidation>
    <dataValidation type="list" allowBlank="1" showInputMessage="1" showErrorMessage="1" sqref="A29:B29">
      <formula1>"Цвет маркировки (по умолчанию - белый), Color"</formula1>
    </dataValidation>
    <dataValidation type="list" allowBlank="1" showInputMessage="1" showErrorMessage="1" sqref="A28">
      <formula1>"Наличие маркировки, Silkscreen"</formula1>
    </dataValidation>
    <dataValidation type="list" allowBlank="1" showInputMessage="1" showErrorMessage="1" sqref="A26:B26">
      <formula1>"Наличие маски:, Soldermask"</formula1>
    </dataValidation>
    <dataValidation type="list" allowBlank="1" showInputMessage="1" showErrorMessage="1" sqref="A27:B27">
      <formula1>"Цвет маски (по умолчанию - зеленый), Color"</formula1>
    </dataValidation>
    <dataValidation type="list" allowBlank="1" showInputMessage="1" showErrorMessage="1" sqref="F26">
      <formula1>"No, Yes/Yes, Yes/no, no/Yes"</formula1>
    </dataValidation>
    <dataValidation type="list" allowBlank="1" showInputMessage="1" showErrorMessage="1" sqref="A21:B21">
      <formula1>"Общее число отверстий, No of Holes"</formula1>
    </dataValidation>
    <dataValidation type="list" allowBlank="1" showInputMessage="1" showErrorMessage="1" sqref="A14:A15">
      <formula1>"Толщина (по умолчанию 1,6 мм) *, Finished Thickness "</formula1>
    </dataValidation>
    <dataValidation type="list" allowBlank="1" showInputMessage="1" showErrorMessage="1" sqref="A22:D22">
      <formula1>"Минимальное металлизированное отверстие, мм **,Smallest hole size, mm,Smallest  Pad / hole  size, mm"</formula1>
    </dataValidation>
    <dataValidation type="list" allowBlank="1" showInputMessage="1" showErrorMessage="1" sqref="A16:D16">
      <formula1>"Поставка мультиплицированных заготовок: (да/нет), Panelised"</formula1>
    </dataValidation>
    <dataValidation type="list" allowBlank="1" showInputMessage="1" showErrorMessage="1" sqref="F27">
      <formula1>"Green,Blue,Black,Red,Yellow,White,Transparence,matte green,matte blue,matte black,matte red"</formula1>
    </dataValidation>
    <dataValidation type="list" allowBlank="1" showInputMessage="1" showErrorMessage="1" sqref="E27">
      <formula1>"Зеленый,Синий,Черный,Красный,Желтый,Белый,Прозрачный"</formula1>
    </dataValidation>
    <dataValidation type="list" allowBlank="1" showInputMessage="1" showErrorMessage="1" sqref="E18:F18">
      <formula1>"in panels,PCBs must be cut and delivered separately"</formula1>
    </dataValidation>
    <dataValidation type="list" allowBlank="1" showInputMessage="1" showErrorMessage="1" sqref="F16">
      <formula1>"No,Yes,  milling,Yes,  V-cut,Yes, V-cut  and  milling, Yes, punching"</formula1>
    </dataValidation>
    <dataValidation type="list" allowBlank="1" showInputMessage="1" showErrorMessage="1" sqref="A23:D23">
      <formula1>"Min trace width / Min trace gap, mm, Минимальные  проводник / зазор, мм"</formula1>
    </dataValidation>
    <dataValidation type="list" allowBlank="1" showInputMessage="1" showErrorMessage="1" sqref="E15:F15">
      <formula1>"See figure below"</formula1>
    </dataValidation>
    <dataValidation type="list" allowBlank="1" showInputMessage="1" showErrorMessage="1" sqref="A17:D17">
      <formula1>"Метод обработки контура платы, Processing of PCB contour"</formula1>
    </dataValidation>
    <dataValidation type="list" allowBlank="1" showInputMessage="1" showErrorMessage="1" sqref="E17:F17">
      <formula1>"punching, milling, V-cut, V-cut and milling"</formula1>
    </dataValidation>
    <dataValidation type="list" allowBlank="1" showInputMessage="1" showErrorMessage="1" sqref="A12:D12">
      <formula1>"Общее число плат в файле/на заготовке,Circuits per panel"</formula1>
    </dataValidation>
    <dataValidation type="list" allowBlank="1" showInputMessage="1" showErrorMessage="1" sqref="A10">
      <formula1>"Тип платы:  1,2,4,6,8 - 26 слоя, No of Layers"</formula1>
    </dataValidation>
    <dataValidation type="list" allowBlank="1" showInputMessage="1" showErrorMessage="1" sqref="A8">
      <formula1>"Имя PCB - файла, Part Number / Name"</formula1>
    </dataValidation>
    <dataValidation type="list" allowBlank="1" showErrorMessage="1" sqref="E10:F10">
      <formula1>"0,1,2,3,4,5,6,7,8,9,10,11,12,13,14,15,16,17,18,19,20,21,22,23,24,25,26,27,28,29,30,31,32"</formula1>
    </dataValidation>
    <dataValidation type="list" allowBlank="1" showInputMessage="1" showErrorMessage="1" sqref="E9:F9">
      <formula1>"Rigid-Flexible PCB,Flexible PCB,Rigid PCB"</formula1>
    </dataValidation>
    <dataValidation type="list" allowBlank="1" showInputMessage="1" showErrorMessage="1" sqref="A19:D19">
      <formula1>"Максимальное количество бракованных плат на мультиплате, No - X-out units, maximum,  X-out units"</formula1>
    </dataValidation>
    <dataValidation type="list" allowBlank="1" showInputMessage="1" showErrorMessage="1" sqref="F14">
      <formula1>"mm ±10%,mm MAX,mm ±0.1"</formula1>
    </dataValidation>
    <dataValidation type="list" allowBlank="1" showInputMessage="1" showErrorMessage="1" sqref="A25">
      <formula1>"Отслаиваемая маска,Peelable solder mask"</formula1>
    </dataValidation>
    <dataValidation type="list" allowBlank="1" showInputMessage="1" showErrorMessage="1" sqref="E25:F25">
      <formula1>"Yes, Top side,Yes, Bottom side,Yes, Top and Bottom sides"</formula1>
    </dataValidation>
    <dataValidation type="list" allowBlank="1" showInputMessage="1" showErrorMessage="1" sqref="A11:D11">
      <formula1>"Длина  x  ширина (платы/панели), мм *, Circuit size, mm:   X,  Y,Panel size, mm:   X,  Y"</formula1>
    </dataValidation>
    <dataValidation type="list" allowBlank="1" showInputMessage="1" showErrorMessage="1" sqref="F39">
      <formula1>"No, Yes, along the contour"</formula1>
    </dataValidation>
  </dataValidations>
  <printOptions/>
  <pageMargins left="0.35" right="0.36" top="0.51" bottom="0.56" header="0.5" footer="0.5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specificatiom</dc:title>
  <dc:subject>бланк заказа</dc:subject>
  <dc:creator>LOTUS</dc:creator>
  <cp:keywords/>
  <dc:description/>
  <cp:lastModifiedBy>Marka23</cp:lastModifiedBy>
  <cp:lastPrinted>2008-11-13T15:00:27Z</cp:lastPrinted>
  <dcterms:created xsi:type="dcterms:W3CDTF">2004-02-05T16:11:50Z</dcterms:created>
  <dcterms:modified xsi:type="dcterms:W3CDTF">2022-08-15T19:53:05Z</dcterms:modified>
  <cp:category/>
  <cp:version/>
  <cp:contentType/>
  <cp:contentStatus/>
</cp:coreProperties>
</file>